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66925"/>
  <mc:AlternateContent xmlns:mc="http://schemas.openxmlformats.org/markup-compatibility/2006">
    <mc:Choice Requires="x15">
      <x15ac:absPath xmlns:x15ac="http://schemas.microsoft.com/office/spreadsheetml/2010/11/ac" url="https://dongenergy.sharepoint.com/sites/AnnualReportRAE/Shared Documents/Fact Sheets/2021/Q3/"/>
    </mc:Choice>
  </mc:AlternateContent>
  <xr:revisionPtr revIDLastSave="1907" documentId="6_{1048497B-A40F-4C07-B2D4-5D6FE6080F26}" xr6:coauthVersionLast="46" xr6:coauthVersionMax="47" xr10:uidLastSave="{36EF3039-0305-429A-82CE-445F03105678}"/>
  <bookViews>
    <workbookView xWindow="-120" yWindow="-120" windowWidth="29040" windowHeight="15840" tabRatio="695" xr2:uid="{6664F517-BA2A-4C69-80A4-E6D88F1E245C}"/>
  </bookViews>
  <sheets>
    <sheet name="Table of Contents (Hyperlinks)" sheetId="7" r:id="rId1"/>
    <sheet name="OF Asset Book" sheetId="5" r:id="rId2"/>
    <sheet name="ON Asset Book" sheetId="6" r:id="rId3"/>
    <sheet name="Bio Asset Book" sheetId="4" r:id="rId4"/>
    <sheet name="OF Statistics 2011-Q3 2021" sheetId="2" r:id="rId5"/>
    <sheet name="ON Statistics Q4 2018-Q3 2021" sheetId="1" r:id="rId6"/>
    <sheet name="BO statistics 2018-Q3 2021" sheetId="3" r:id="rId7"/>
    <sheet name="Business drivers highlights" sheetId="9" r:id="rId8"/>
  </sheets>
  <externalReferences>
    <externalReference r:id="rId9"/>
    <externalReference r:id="rId10"/>
  </externalReferences>
  <definedNames>
    <definedName name="__FDS_HYPERLINK_TOGGLE_STATE__">"ON"</definedName>
    <definedName name="ACTUAL" localSheetId="7">#REF!</definedName>
    <definedName name="ACTUAL" localSheetId="1">#REF!</definedName>
    <definedName name="ACTUAL" localSheetId="4">#REF!</definedName>
    <definedName name="ACTUAL" localSheetId="2">#REF!</definedName>
    <definedName name="ACTUAL" localSheetId="5">#REF!</definedName>
    <definedName name="ACTUAL">#REF!</definedName>
    <definedName name="ÅR_PERIOD" localSheetId="7">#REF!</definedName>
    <definedName name="ÅR_PERIOD" localSheetId="1">#REF!</definedName>
    <definedName name="ÅR_PERIOD" localSheetId="4">#REF!</definedName>
    <definedName name="ÅR_PERIOD" localSheetId="2">#REF!</definedName>
    <definedName name="ÅR_PERIOD" localSheetId="5">#REF!</definedName>
    <definedName name="ÅR_PERIOD">#REF!</definedName>
    <definedName name="ÅR_YEAR" localSheetId="7">#REF!</definedName>
    <definedName name="ÅR_YEAR" localSheetId="1">#REF!</definedName>
    <definedName name="ÅR_YEAR" localSheetId="4">#REF!</definedName>
    <definedName name="ÅR_YEAR" localSheetId="2">#REF!</definedName>
    <definedName name="ÅR_YEAR" localSheetId="5">#REF!</definedName>
    <definedName name="ÅR_YEAR">#REF!</definedName>
    <definedName name="BPT" localSheetId="7">#REF!</definedName>
    <definedName name="BPT" localSheetId="1">#REF!</definedName>
    <definedName name="BPT" localSheetId="4">#REF!</definedName>
    <definedName name="BPT" localSheetId="2">#REF!</definedName>
    <definedName name="BPT" localSheetId="5">#REF!</definedName>
    <definedName name="BPT">#REF!</definedName>
    <definedName name="CE" localSheetId="7">#REF!</definedName>
    <definedName name="CE" localSheetId="1">#REF!</definedName>
    <definedName name="CE" localSheetId="4">#REF!</definedName>
    <definedName name="CE" localSheetId="2">#REF!</definedName>
    <definedName name="CE" localSheetId="5">#REF!</definedName>
    <definedName name="CE">#REF!</definedName>
    <definedName name="CE_2" localSheetId="7">#REF!</definedName>
    <definedName name="CE_2" localSheetId="1">#REF!</definedName>
    <definedName name="CE_2" localSheetId="4">#REF!</definedName>
    <definedName name="CE_2" localSheetId="2">#REF!</definedName>
    <definedName name="CE_2" localSheetId="5">#REF!</definedName>
    <definedName name="CE_2">#REF!</definedName>
    <definedName name="CURRENT_YEAR" localSheetId="7">#REF!</definedName>
    <definedName name="CURRENT_YEAR" localSheetId="1">#REF!</definedName>
    <definedName name="CURRENT_YEAR" localSheetId="4">#REF!</definedName>
    <definedName name="CURRENT_YEAR" localSheetId="2">#REF!</definedName>
    <definedName name="CURRENT_YEAR" localSheetId="5">#REF!</definedName>
    <definedName name="CURRENT_YEAR">#REF!</definedName>
    <definedName name="CUSTOM3TOTAL" localSheetId="7">#REF!</definedName>
    <definedName name="CUSTOM3TOTAL" localSheetId="1">#REF!</definedName>
    <definedName name="CUSTOM3TOTAL" localSheetId="4">#REF!</definedName>
    <definedName name="CUSTOM3TOTAL" localSheetId="2">#REF!</definedName>
    <definedName name="CUSTOM3TOTAL" localSheetId="5">#REF!</definedName>
    <definedName name="CUSTOM3TOTAL">#REF!</definedName>
    <definedName name="CUSTOM4" localSheetId="7">#REF!</definedName>
    <definedName name="CUSTOM4" localSheetId="1">#REF!</definedName>
    <definedName name="CUSTOM4" localSheetId="4">#REF!</definedName>
    <definedName name="CUSTOM4" localSheetId="2">#REF!</definedName>
    <definedName name="CUSTOM4" localSheetId="5">#REF!</definedName>
    <definedName name="CUSTOM4">#REF!</definedName>
    <definedName name="EBIT_ADJ" localSheetId="7">#REF!</definedName>
    <definedName name="EBIT_ADJ" localSheetId="1">#REF!</definedName>
    <definedName name="EBIT_ADJ" localSheetId="4">#REF!</definedName>
    <definedName name="EBIT_ADJ" localSheetId="2">#REF!</definedName>
    <definedName name="EBIT_ADJ" localSheetId="5">#REF!</definedName>
    <definedName name="EBIT_ADJ">#REF!</definedName>
    <definedName name="EBIT_ADJ_2" localSheetId="7">#REF!</definedName>
    <definedName name="EBIT_ADJ_2" localSheetId="1">#REF!</definedName>
    <definedName name="EBIT_ADJ_2" localSheetId="4">#REF!</definedName>
    <definedName name="EBIT_ADJ_2" localSheetId="2">#REF!</definedName>
    <definedName name="EBIT_ADJ_2" localSheetId="5">#REF!</definedName>
    <definedName name="EBIT_ADJ_2">#REF!</definedName>
    <definedName name="EBIT_BP" localSheetId="7">#REF!</definedName>
    <definedName name="EBIT_BP" localSheetId="1">#REF!</definedName>
    <definedName name="EBIT_BP" localSheetId="4">#REF!</definedName>
    <definedName name="EBIT_BP" localSheetId="2">#REF!</definedName>
    <definedName name="EBIT_BP" localSheetId="5">#REF!</definedName>
    <definedName name="EBIT_BP">#REF!</definedName>
    <definedName name="EBIT_BP_2" localSheetId="7">#REF!</definedName>
    <definedName name="EBIT_BP_2" localSheetId="1">#REF!</definedName>
    <definedName name="EBIT_BP_2" localSheetId="4">#REF!</definedName>
    <definedName name="EBIT_BP_2" localSheetId="2">#REF!</definedName>
    <definedName name="EBIT_BP_2" localSheetId="5">#REF!</definedName>
    <definedName name="EBIT_BP_2">#REF!</definedName>
    <definedName name="EBIT_IFRS" localSheetId="7">#REF!</definedName>
    <definedName name="EBIT_IFRS" localSheetId="1">#REF!</definedName>
    <definedName name="EBIT_IFRS" localSheetId="4">#REF!</definedName>
    <definedName name="EBIT_IFRS" localSheetId="2">#REF!</definedName>
    <definedName name="EBIT_IFRS" localSheetId="5">#REF!</definedName>
    <definedName name="EBIT_IFRS">#REF!</definedName>
    <definedName name="EBIT_IFRS_2" localSheetId="7">#REF!</definedName>
    <definedName name="EBIT_IFRS_2" localSheetId="1">#REF!</definedName>
    <definedName name="EBIT_IFRS_2" localSheetId="4">#REF!</definedName>
    <definedName name="EBIT_IFRS_2" localSheetId="2">#REF!</definedName>
    <definedName name="EBIT_IFRS_2" localSheetId="5">#REF!</definedName>
    <definedName name="EBIT_IFRS_2">#REF!</definedName>
    <definedName name="EBITDA_ADJ" localSheetId="7">#REF!</definedName>
    <definedName name="EBITDA_ADJ" localSheetId="1">#REF!</definedName>
    <definedName name="EBITDA_ADJ" localSheetId="4">#REF!</definedName>
    <definedName name="EBITDA_ADJ" localSheetId="2">#REF!</definedName>
    <definedName name="EBITDA_ADJ" localSheetId="5">#REF!</definedName>
    <definedName name="EBITDA_ADJ">#REF!</definedName>
    <definedName name="EBITDA_ADJ_2" localSheetId="7">#REF!</definedName>
    <definedName name="EBITDA_ADJ_2" localSheetId="1">#REF!</definedName>
    <definedName name="EBITDA_ADJ_2" localSheetId="4">#REF!</definedName>
    <definedName name="EBITDA_ADJ_2" localSheetId="2">#REF!</definedName>
    <definedName name="EBITDA_ADJ_2" localSheetId="5">#REF!</definedName>
    <definedName name="EBITDA_ADJ_2">#REF!</definedName>
    <definedName name="EBITDA_BP" localSheetId="7">#REF!</definedName>
    <definedName name="EBITDA_BP" localSheetId="1">#REF!</definedName>
    <definedName name="EBITDA_BP" localSheetId="4">#REF!</definedName>
    <definedName name="EBITDA_BP" localSheetId="2">#REF!</definedName>
    <definedName name="EBITDA_BP" localSheetId="5">#REF!</definedName>
    <definedName name="EBITDA_BP">#REF!</definedName>
    <definedName name="EBITDA_BP_2" localSheetId="7">#REF!</definedName>
    <definedName name="EBITDA_BP_2" localSheetId="1">#REF!</definedName>
    <definedName name="EBITDA_BP_2" localSheetId="4">#REF!</definedName>
    <definedName name="EBITDA_BP_2" localSheetId="2">#REF!</definedName>
    <definedName name="EBITDA_BP_2" localSheetId="5">#REF!</definedName>
    <definedName name="EBITDA_BP_2">#REF!</definedName>
    <definedName name="EBITDA_IFRS" localSheetId="7">#REF!</definedName>
    <definedName name="EBITDA_IFRS" localSheetId="1">#REF!</definedName>
    <definedName name="EBITDA_IFRS" localSheetId="4">#REF!</definedName>
    <definedName name="EBITDA_IFRS" localSheetId="2">#REF!</definedName>
    <definedName name="EBITDA_IFRS" localSheetId="5">#REF!</definedName>
    <definedName name="EBITDA_IFRS">#REF!</definedName>
    <definedName name="EBITDA_IFRS_2" localSheetId="7">#REF!</definedName>
    <definedName name="EBITDA_IFRS_2" localSheetId="1">#REF!</definedName>
    <definedName name="EBITDA_IFRS_2" localSheetId="4">#REF!</definedName>
    <definedName name="EBITDA_IFRS_2" localSheetId="2">#REF!</definedName>
    <definedName name="EBITDA_IFRS_2" localSheetId="5">#REF!</definedName>
    <definedName name="EBITDA_IFRS_2">#REF!</definedName>
    <definedName name="ENTITY_CURRENCY" localSheetId="7">#REF!</definedName>
    <definedName name="ENTITY_CURRENCY" localSheetId="1">#REF!</definedName>
    <definedName name="ENTITY_CURRENCY" localSheetId="4">#REF!</definedName>
    <definedName name="ENTITY_CURRENCY" localSheetId="2">#REF!</definedName>
    <definedName name="ENTITY_CURRENCY" localSheetId="5">#REF!</definedName>
    <definedName name="ENTITY_CURRENCY">#REF!</definedName>
    <definedName name="GROSS_INV" localSheetId="7">#REF!</definedName>
    <definedName name="GROSS_INV" localSheetId="1">#REF!</definedName>
    <definedName name="GROSS_INV" localSheetId="4">#REF!</definedName>
    <definedName name="GROSS_INV" localSheetId="2">#REF!</definedName>
    <definedName name="GROSS_INV" localSheetId="5">#REF!</definedName>
    <definedName name="GROSS_INV">#REF!</definedName>
    <definedName name="GROSS_INV_2" localSheetId="7">#REF!</definedName>
    <definedName name="GROSS_INV_2" localSheetId="1">#REF!</definedName>
    <definedName name="GROSS_INV_2" localSheetId="4">#REF!</definedName>
    <definedName name="GROSS_INV_2" localSheetId="2">#REF!</definedName>
    <definedName name="GROSS_INV_2" localSheetId="5">#REF!</definedName>
    <definedName name="GROSS_INV_2">#REF!</definedName>
    <definedName name="GROUP" localSheetId="7">#REF!</definedName>
    <definedName name="GROUP" localSheetId="1">#REF!</definedName>
    <definedName name="GROUP" localSheetId="4">#REF!</definedName>
    <definedName name="GROUP" localSheetId="2">#REF!</definedName>
    <definedName name="GROUP" localSheetId="5">#REF!</definedName>
    <definedName name="GROUP">#REF!</definedName>
    <definedName name="ICP_TOP" localSheetId="7">#REF!</definedName>
    <definedName name="ICP_TOP" localSheetId="1">#REF!</definedName>
    <definedName name="ICP_TOP" localSheetId="4">#REF!</definedName>
    <definedName name="ICP_TOP" localSheetId="2">#REF!</definedName>
    <definedName name="ICP_TOP" localSheetId="5">#REF!</definedName>
    <definedName name="ICP_TOP">#REF!</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"12/22/2014 08:25:23"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PERIOD" localSheetId="7">#REF!</definedName>
    <definedName name="PERIOD" localSheetId="1">#REF!</definedName>
    <definedName name="PERIOD" localSheetId="4">#REF!</definedName>
    <definedName name="PERIOD" localSheetId="2">#REF!</definedName>
    <definedName name="PERIOD" localSheetId="5">#REF!</definedName>
    <definedName name="PERIOD">#REF!</definedName>
    <definedName name="PERIOD2" localSheetId="7">#REF!</definedName>
    <definedName name="PERIOD2" localSheetId="1">#REF!</definedName>
    <definedName name="PERIOD2" localSheetId="4">#REF!</definedName>
    <definedName name="PERIOD2" localSheetId="2">#REF!</definedName>
    <definedName name="PERIOD2" localSheetId="5">#REF!</definedName>
    <definedName name="PERIOD2">#REF!</definedName>
    <definedName name="PREVIOUS_YEAR" localSheetId="7">#REF!</definedName>
    <definedName name="PREVIOUS_YEAR" localSheetId="1">#REF!</definedName>
    <definedName name="PREVIOUS_YEAR" localSheetId="4">#REF!</definedName>
    <definedName name="PREVIOUS_YEAR" localSheetId="2">#REF!</definedName>
    <definedName name="PREVIOUS_YEAR" localSheetId="5">#REF!</definedName>
    <definedName name="PREVIOUS_YEAR">#REF!</definedName>
    <definedName name="PROFIT_ADJ" localSheetId="7">#REF!</definedName>
    <definedName name="PROFIT_ADJ" localSheetId="1">#REF!</definedName>
    <definedName name="PROFIT_ADJ" localSheetId="4">#REF!</definedName>
    <definedName name="PROFIT_ADJ" localSheetId="2">#REF!</definedName>
    <definedName name="PROFIT_ADJ" localSheetId="5">#REF!</definedName>
    <definedName name="PROFIT_ADJ">#REF!</definedName>
    <definedName name="PROFIT_ADJ_2" localSheetId="7">#REF!</definedName>
    <definedName name="PROFIT_ADJ_2" localSheetId="1">#REF!</definedName>
    <definedName name="PROFIT_ADJ_2" localSheetId="4">#REF!</definedName>
    <definedName name="PROFIT_ADJ_2" localSheetId="2">#REF!</definedName>
    <definedName name="PROFIT_ADJ_2" localSheetId="5">#REF!</definedName>
    <definedName name="PROFIT_ADJ_2">#REF!</definedName>
    <definedName name="PROFIT_BP" localSheetId="7">#REF!</definedName>
    <definedName name="PROFIT_BP" localSheetId="1">#REF!</definedName>
    <definedName name="PROFIT_BP" localSheetId="4">#REF!</definedName>
    <definedName name="PROFIT_BP" localSheetId="2">#REF!</definedName>
    <definedName name="PROFIT_BP" localSheetId="5">#REF!</definedName>
    <definedName name="PROFIT_BP">#REF!</definedName>
    <definedName name="PROFIT_BP_2" localSheetId="7">#REF!</definedName>
    <definedName name="PROFIT_BP_2" localSheetId="1">#REF!</definedName>
    <definedName name="PROFIT_BP_2" localSheetId="4">#REF!</definedName>
    <definedName name="PROFIT_BP_2" localSheetId="2">#REF!</definedName>
    <definedName name="PROFIT_BP_2" localSheetId="5">#REF!</definedName>
    <definedName name="PROFIT_BP_2">#REF!</definedName>
    <definedName name="PROFIT_IFRS" localSheetId="7">#REF!</definedName>
    <definedName name="PROFIT_IFRS" localSheetId="1">#REF!</definedName>
    <definedName name="PROFIT_IFRS" localSheetId="4">#REF!</definedName>
    <definedName name="PROFIT_IFRS" localSheetId="2">#REF!</definedName>
    <definedName name="PROFIT_IFRS" localSheetId="5">#REF!</definedName>
    <definedName name="PROFIT_IFRS">#REF!</definedName>
    <definedName name="PROFIT_IFRS_2" localSheetId="7">#REF!</definedName>
    <definedName name="PROFIT_IFRS_2" localSheetId="1">#REF!</definedName>
    <definedName name="PROFIT_IFRS_2" localSheetId="4">#REF!</definedName>
    <definedName name="PROFIT_IFRS_2" localSheetId="2">#REF!</definedName>
    <definedName name="PROFIT_IFRS_2" localSheetId="5">#REF!</definedName>
    <definedName name="PROFIT_IFRS_2">#REF!</definedName>
    <definedName name="PUB_UserID">"MAYERX"</definedName>
    <definedName name="REVENUE_ADJ" localSheetId="7">#REF!</definedName>
    <definedName name="REVENUE_ADJ" localSheetId="1">#REF!</definedName>
    <definedName name="REVENUE_ADJ" localSheetId="4">#REF!</definedName>
    <definedName name="REVENUE_ADJ" localSheetId="2">#REF!</definedName>
    <definedName name="REVENUE_ADJ" localSheetId="5">#REF!</definedName>
    <definedName name="REVENUE_ADJ">#REF!</definedName>
    <definedName name="REVENUE_ADJ_2" localSheetId="7">#REF!</definedName>
    <definedName name="REVENUE_ADJ_2" localSheetId="1">#REF!</definedName>
    <definedName name="REVENUE_ADJ_2" localSheetId="4">#REF!</definedName>
    <definedName name="REVENUE_ADJ_2" localSheetId="2">#REF!</definedName>
    <definedName name="REVENUE_ADJ_2" localSheetId="5">#REF!</definedName>
    <definedName name="REVENUE_ADJ_2">#REF!</definedName>
    <definedName name="REVENUE_BP" localSheetId="7">#REF!</definedName>
    <definedName name="REVENUE_BP" localSheetId="1">#REF!</definedName>
    <definedName name="REVENUE_BP" localSheetId="4">#REF!</definedName>
    <definedName name="REVENUE_BP" localSheetId="2">#REF!</definedName>
    <definedName name="REVENUE_BP" localSheetId="5">#REF!</definedName>
    <definedName name="REVENUE_BP">#REF!</definedName>
    <definedName name="REVENUE_BP_2" localSheetId="7">#REF!</definedName>
    <definedName name="REVENUE_BP_2" localSheetId="1">#REF!</definedName>
    <definedName name="REVENUE_BP_2" localSheetId="4">#REF!</definedName>
    <definedName name="REVENUE_BP_2" localSheetId="2">#REF!</definedName>
    <definedName name="REVENUE_BP_2" localSheetId="5">#REF!</definedName>
    <definedName name="REVENUE_BP_2">#REF!</definedName>
    <definedName name="REVENUE_IFRS" localSheetId="7">#REF!</definedName>
    <definedName name="REVENUE_IFRS" localSheetId="1">#REF!</definedName>
    <definedName name="REVENUE_IFRS" localSheetId="4">#REF!</definedName>
    <definedName name="REVENUE_IFRS" localSheetId="2">#REF!</definedName>
    <definedName name="REVENUE_IFRS" localSheetId="5">#REF!</definedName>
    <definedName name="REVENUE_IFRS">#REF!</definedName>
    <definedName name="REVENUE_IFRS_2" localSheetId="7">#REF!</definedName>
    <definedName name="REVENUE_IFRS_2" localSheetId="1">#REF!</definedName>
    <definedName name="REVENUE_IFRS_2" localSheetId="4">#REF!</definedName>
    <definedName name="REVENUE_IFRS_2" localSheetId="2">#REF!</definedName>
    <definedName name="REVENUE_IFRS_2" localSheetId="5">#REF!</definedName>
    <definedName name="REVENUE_IFRS_2">#REF!</definedName>
    <definedName name="Scale" localSheetId="7">'[1]B&amp;TP'!#REF!</definedName>
    <definedName name="Scale" localSheetId="1">'[1]B&amp;TP'!#REF!</definedName>
    <definedName name="Scale" localSheetId="4">'[1]B&amp;TP'!#REF!</definedName>
    <definedName name="Scale" localSheetId="2">'[1]B&amp;TP'!#REF!</definedName>
    <definedName name="Scale" localSheetId="5">'[1]B&amp;TP'!#REF!</definedName>
    <definedName name="Scale">'[1]B&amp;TP'!#REF!</definedName>
    <definedName name="Scenario" localSheetId="1">[2]Manager!$C$45:$C$53</definedName>
    <definedName name="Scenario" localSheetId="4">[2]Manager!$C$45:$C$53</definedName>
    <definedName name="Scenario" localSheetId="2">[2]Manager!$C$45:$C$53</definedName>
    <definedName name="Scenario" localSheetId="5">[2]Manager!$C$45:$C$53</definedName>
    <definedName name="Scenario">[2]Manager!$C$45:$C$53</definedName>
    <definedName name="SKALA" localSheetId="7">#REF!</definedName>
    <definedName name="SKALA" localSheetId="1">#REF!</definedName>
    <definedName name="SKALA" localSheetId="4">#REF!</definedName>
    <definedName name="SKALA" localSheetId="2">#REF!</definedName>
    <definedName name="SKALA" localSheetId="5">#REF!</definedName>
    <definedName name="SKALA">#REF!</definedName>
    <definedName name="VIEW" localSheetId="7">#REF!</definedName>
    <definedName name="VIEW" localSheetId="1">#REF!</definedName>
    <definedName name="VIEW" localSheetId="4">#REF!</definedName>
    <definedName name="VIEW" localSheetId="2">#REF!</definedName>
    <definedName name="VIEW" localSheetId="5">#REF!</definedName>
    <definedName name="VIEW">#REF!</definedName>
    <definedName name="VIEW_Q" localSheetId="7">#REF!</definedName>
    <definedName name="VIEW_Q" localSheetId="1">#REF!</definedName>
    <definedName name="VIEW_Q" localSheetId="4">#REF!</definedName>
    <definedName name="VIEW_Q" localSheetId="2">#REF!</definedName>
    <definedName name="VIEW_Q" localSheetId="5">#REF!</definedName>
    <definedName name="VIEW_Q">#REF!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9" i="1" l="1"/>
  <c r="H14" i="1"/>
  <c r="E28" i="6"/>
  <c r="O51" i="2" l="1"/>
  <c r="O21" i="2" l="1"/>
  <c r="O20" i="2"/>
  <c r="O16" i="2"/>
  <c r="O15" i="2"/>
  <c r="O10" i="2"/>
  <c r="G15" i="6" l="1"/>
  <c r="E25" i="6"/>
  <c r="D25" i="6"/>
  <c r="G25" i="6"/>
  <c r="E15" i="6"/>
  <c r="D15" i="6"/>
  <c r="M24" i="9"/>
  <c r="M25" i="9"/>
  <c r="M27" i="9"/>
  <c r="M28" i="9"/>
  <c r="M29" i="9"/>
  <c r="M17" i="9"/>
  <c r="M12" i="9"/>
  <c r="M11" i="9"/>
  <c r="M16" i="9"/>
  <c r="M18" i="9"/>
  <c r="M19" i="9"/>
  <c r="M20" i="9"/>
  <c r="M21" i="9"/>
  <c r="M7" i="9"/>
  <c r="M8" i="9"/>
  <c r="M9" i="9"/>
  <c r="M10" i="9"/>
  <c r="M14" i="9"/>
  <c r="H8" i="3" l="1"/>
  <c r="H41" i="1"/>
  <c r="H44" i="1" l="1"/>
  <c r="M22" i="9" s="1"/>
  <c r="O41" i="2"/>
  <c r="O37" i="2"/>
  <c r="O26" i="2"/>
  <c r="O33" i="2"/>
  <c r="O11" i="2"/>
  <c r="O43" i="2" l="1"/>
  <c r="O45" i="2" s="1"/>
  <c r="M13" i="9" s="1"/>
  <c r="J19" i="1"/>
  <c r="O52" i="2" l="1"/>
  <c r="I19" i="1"/>
  <c r="N29" i="9" l="1"/>
  <c r="N28" i="9"/>
  <c r="N27" i="9"/>
  <c r="N25" i="9"/>
  <c r="N24" i="9"/>
  <c r="N21" i="9"/>
  <c r="N20" i="9"/>
  <c r="N19" i="9"/>
  <c r="N18" i="9"/>
  <c r="N16" i="9"/>
  <c r="N13" i="9"/>
  <c r="N14" i="9"/>
  <c r="N11" i="9"/>
  <c r="N12" i="9"/>
  <c r="N10" i="9"/>
  <c r="N9" i="9"/>
  <c r="N7" i="9"/>
  <c r="N8" i="9"/>
  <c r="I14" i="1" l="1"/>
  <c r="P21" i="2"/>
  <c r="P26" i="2" s="1"/>
  <c r="P20" i="2"/>
  <c r="P16" i="2"/>
  <c r="P15" i="2"/>
  <c r="P10" i="2"/>
  <c r="P51" i="2"/>
  <c r="P41" i="2"/>
  <c r="P37" i="2"/>
  <c r="P33" i="2"/>
  <c r="P11" i="2"/>
  <c r="I8" i="3"/>
  <c r="P43" i="2" l="1"/>
  <c r="P45" i="2" s="1"/>
  <c r="P52" i="2" s="1"/>
  <c r="D28" i="6"/>
  <c r="E53" i="5" l="1"/>
  <c r="E52" i="5"/>
  <c r="I41" i="1" l="1"/>
  <c r="I44" i="1" s="1"/>
  <c r="N22" i="9" s="1"/>
  <c r="S41" i="1"/>
  <c r="R41" i="1"/>
  <c r="Q41" i="1"/>
  <c r="P41" i="1"/>
  <c r="O41" i="1"/>
  <c r="N41" i="1"/>
  <c r="M41" i="1"/>
  <c r="L41" i="1"/>
  <c r="K41" i="1"/>
  <c r="J41" i="1"/>
  <c r="F41" i="1"/>
  <c r="E41" i="1"/>
  <c r="D41" i="1"/>
  <c r="G52" i="6" l="1"/>
  <c r="G54" i="6" s="1"/>
  <c r="E52" i="6" l="1"/>
  <c r="E54" i="6" s="1"/>
  <c r="D52" i="6"/>
  <c r="D54" i="6" s="1"/>
  <c r="Q51" i="2" l="1"/>
  <c r="E54" i="5"/>
  <c r="D54" i="5"/>
  <c r="G53" i="5"/>
  <c r="G52" i="5"/>
  <c r="G54" i="5" s="1"/>
  <c r="O21" i="9" l="1"/>
  <c r="O20" i="9"/>
  <c r="O19" i="9"/>
  <c r="O18" i="9"/>
  <c r="O17" i="9"/>
  <c r="O16" i="9"/>
  <c r="O14" i="9"/>
  <c r="O12" i="9"/>
  <c r="O11" i="9"/>
  <c r="O7" i="9"/>
  <c r="O8" i="9"/>
  <c r="O9" i="9"/>
  <c r="O10" i="9"/>
  <c r="J44" i="1"/>
  <c r="O22" i="9" s="1"/>
  <c r="J14" i="1"/>
  <c r="Q41" i="2"/>
  <c r="Q37" i="2"/>
  <c r="Q33" i="2"/>
  <c r="Q26" i="2"/>
  <c r="Q11" i="2"/>
  <c r="Q10" i="2"/>
  <c r="O28" i="9"/>
  <c r="O27" i="9"/>
  <c r="O29" i="9"/>
  <c r="O25" i="9"/>
  <c r="O24" i="9"/>
  <c r="J8" i="3"/>
  <c r="Q43" i="2" l="1"/>
  <c r="Q45" i="2" s="1"/>
  <c r="P25" i="9"/>
  <c r="P24" i="9"/>
  <c r="D19" i="1"/>
  <c r="D14" i="1"/>
  <c r="R41" i="2"/>
  <c r="R37" i="2"/>
  <c r="R33" i="2"/>
  <c r="R26" i="2"/>
  <c r="D26" i="9"/>
  <c r="D41" i="2"/>
  <c r="D37" i="2"/>
  <c r="D33" i="2"/>
  <c r="D26" i="2"/>
  <c r="R11" i="2"/>
  <c r="D11" i="2"/>
  <c r="O13" i="9" l="1"/>
  <c r="Q52" i="2"/>
  <c r="D43" i="2"/>
  <c r="D45" i="2" s="1"/>
  <c r="R43" i="2"/>
  <c r="R45" i="2" s="1"/>
  <c r="R52" i="2" s="1"/>
  <c r="D44" i="1"/>
  <c r="D24" i="9" l="1"/>
  <c r="D14" i="3"/>
  <c r="K8" i="3"/>
  <c r="D7" i="3"/>
  <c r="D6" i="3"/>
  <c r="I16" i="4"/>
  <c r="G16" i="4"/>
  <c r="D8" i="3" l="1"/>
  <c r="K19" i="1"/>
  <c r="K14" i="1"/>
  <c r="K44" i="1" l="1"/>
  <c r="L8" i="3"/>
  <c r="L19" i="1" l="1"/>
  <c r="L14" i="1"/>
  <c r="L44" i="1" s="1"/>
  <c r="M14" i="1"/>
  <c r="E14" i="1"/>
  <c r="S51" i="2"/>
  <c r="S41" i="2"/>
  <c r="S37" i="2"/>
  <c r="S33" i="2"/>
  <c r="S11" i="2"/>
  <c r="S26" i="2"/>
  <c r="D19" i="6"/>
  <c r="S43" i="2" l="1"/>
  <c r="S45" i="2" s="1"/>
  <c r="S52" i="2" s="1"/>
  <c r="E19" i="6"/>
  <c r="D58" i="6"/>
  <c r="H16" i="4"/>
  <c r="G48" i="9" l="1"/>
  <c r="G47" i="9"/>
  <c r="G46" i="9"/>
  <c r="G45" i="9"/>
  <c r="M8" i="3" l="1"/>
  <c r="M44" i="1"/>
  <c r="N14" i="1"/>
  <c r="T51" i="2"/>
  <c r="D51" i="2" s="1"/>
  <c r="D52" i="2" s="1"/>
  <c r="AR37" i="2" l="1"/>
  <c r="AQ37" i="2"/>
  <c r="AP37" i="2"/>
  <c r="AO37" i="2"/>
  <c r="AN37" i="2"/>
  <c r="AM37" i="2"/>
  <c r="AL37" i="2"/>
  <c r="AK37" i="2"/>
  <c r="AJ37" i="2"/>
  <c r="AI37" i="2"/>
  <c r="AH37" i="2"/>
  <c r="AG37" i="2"/>
  <c r="AF37" i="2"/>
  <c r="AE37" i="2"/>
  <c r="AD37" i="2"/>
  <c r="AC37" i="2"/>
  <c r="AB37" i="2"/>
  <c r="AA37" i="2"/>
  <c r="Z37" i="2"/>
  <c r="Y37" i="2"/>
  <c r="X37" i="2"/>
  <c r="W37" i="2"/>
  <c r="V37" i="2"/>
  <c r="U37" i="2"/>
  <c r="T37" i="2"/>
  <c r="L37" i="2"/>
  <c r="L43" i="2" s="1"/>
  <c r="M37" i="2"/>
  <c r="M43" i="2" s="1"/>
  <c r="K37" i="2"/>
  <c r="K43" i="2" s="1"/>
  <c r="J37" i="2"/>
  <c r="J43" i="2" s="1"/>
  <c r="I37" i="2"/>
  <c r="I43" i="2" s="1"/>
  <c r="H37" i="2"/>
  <c r="H43" i="2" s="1"/>
  <c r="G37" i="2"/>
  <c r="G43" i="2" s="1"/>
  <c r="F37" i="2"/>
  <c r="E37" i="2"/>
  <c r="T41" i="2"/>
  <c r="T33" i="2"/>
  <c r="T26" i="2"/>
  <c r="T11" i="2"/>
  <c r="T43" i="2" l="1"/>
  <c r="T45" i="2" s="1"/>
  <c r="T52" i="2" s="1"/>
  <c r="D57" i="6" l="1"/>
  <c r="D12" i="5"/>
  <c r="E12" i="5"/>
  <c r="G12" i="5"/>
  <c r="G18" i="5"/>
  <c r="G21" i="5"/>
  <c r="D29" i="5"/>
  <c r="D31" i="5" s="1"/>
  <c r="E29" i="5"/>
  <c r="E31" i="5" s="1"/>
  <c r="G35" i="5"/>
  <c r="G38" i="5"/>
  <c r="D39" i="5"/>
  <c r="E39" i="5"/>
  <c r="D44" i="5"/>
  <c r="E44" i="5"/>
  <c r="G44" i="5"/>
  <c r="G57" i="5"/>
  <c r="D57" i="5"/>
  <c r="E57" i="5"/>
  <c r="V8" i="3"/>
  <c r="U8" i="3"/>
  <c r="T8" i="3"/>
  <c r="S8" i="3"/>
  <c r="F8" i="3"/>
  <c r="R8" i="3"/>
  <c r="Q8" i="3"/>
  <c r="P8" i="3"/>
  <c r="O8" i="3"/>
  <c r="E8" i="3"/>
  <c r="N8" i="3"/>
  <c r="W58" i="2"/>
  <c r="AA51" i="2"/>
  <c r="Y51" i="2"/>
  <c r="X51" i="2"/>
  <c r="W51" i="2"/>
  <c r="V51" i="2"/>
  <c r="E50" i="2"/>
  <c r="M45" i="2"/>
  <c r="L45" i="2"/>
  <c r="K45" i="2"/>
  <c r="AR45" i="2"/>
  <c r="AQ45" i="2"/>
  <c r="AP45" i="2"/>
  <c r="AO45" i="2"/>
  <c r="J45" i="2"/>
  <c r="AB45" i="2"/>
  <c r="AB52" i="2" s="1"/>
  <c r="AD43" i="2"/>
  <c r="AD45" i="2" s="1"/>
  <c r="G45" i="2"/>
  <c r="AC43" i="2"/>
  <c r="AC45" i="2" s="1"/>
  <c r="Z41" i="2"/>
  <c r="F41" i="2"/>
  <c r="Y41" i="2"/>
  <c r="X41" i="2"/>
  <c r="W41" i="2"/>
  <c r="U41" i="2"/>
  <c r="AF33" i="2"/>
  <c r="AE33" i="2"/>
  <c r="AA33" i="2"/>
  <c r="Z33" i="2"/>
  <c r="F33" i="2"/>
  <c r="Y33" i="2"/>
  <c r="X33" i="2"/>
  <c r="W33" i="2"/>
  <c r="V33" i="2"/>
  <c r="E33" i="2"/>
  <c r="U33" i="2"/>
  <c r="AF26" i="2"/>
  <c r="AE26" i="2"/>
  <c r="AA26" i="2"/>
  <c r="Z26" i="2"/>
  <c r="F26" i="2"/>
  <c r="Y26" i="2"/>
  <c r="W26" i="2"/>
  <c r="V26" i="2"/>
  <c r="E26" i="2"/>
  <c r="U26" i="2"/>
  <c r="X21" i="2"/>
  <c r="X20" i="2"/>
  <c r="X16" i="2"/>
  <c r="X15" i="2"/>
  <c r="AF11" i="2"/>
  <c r="AE11" i="2"/>
  <c r="AA11" i="2"/>
  <c r="Z11" i="2"/>
  <c r="F11" i="2"/>
  <c r="Y11" i="2"/>
  <c r="V11" i="2"/>
  <c r="U11" i="2"/>
  <c r="X10" i="2"/>
  <c r="X11" i="2" s="1"/>
  <c r="W10" i="2"/>
  <c r="W11" i="2" s="1"/>
  <c r="E10" i="2"/>
  <c r="E11" i="2" s="1"/>
  <c r="R19" i="1"/>
  <c r="Q19" i="1"/>
  <c r="P19" i="1"/>
  <c r="N19" i="1"/>
  <c r="R14" i="1"/>
  <c r="Q14" i="1"/>
  <c r="P14" i="1"/>
  <c r="O14" i="1"/>
  <c r="O44" i="1" s="1"/>
  <c r="E44" i="1"/>
  <c r="D63" i="5" l="1"/>
  <c r="D62" i="5"/>
  <c r="G28" i="6"/>
  <c r="D59" i="6"/>
  <c r="E51" i="2"/>
  <c r="G39" i="5"/>
  <c r="G29" i="5"/>
  <c r="G31" i="5" s="1"/>
  <c r="R44" i="1"/>
  <c r="F43" i="2"/>
  <c r="F45" i="2" s="1"/>
  <c r="F52" i="2" s="1"/>
  <c r="E43" i="2"/>
  <c r="E45" i="2" s="1"/>
  <c r="Q44" i="1"/>
  <c r="P44" i="1"/>
  <c r="N44" i="1"/>
  <c r="Y43" i="2"/>
  <c r="Y45" i="2" s="1"/>
  <c r="Y52" i="2" s="1"/>
  <c r="AA43" i="2"/>
  <c r="AA45" i="2" s="1"/>
  <c r="AA52" i="2" s="1"/>
  <c r="W43" i="2"/>
  <c r="W45" i="2" s="1"/>
  <c r="W52" i="2" s="1"/>
  <c r="U43" i="2"/>
  <c r="U45" i="2" s="1"/>
  <c r="U52" i="2" s="1"/>
  <c r="Z43" i="2"/>
  <c r="Z45" i="2" s="1"/>
  <c r="Z52" i="2" s="1"/>
  <c r="AE43" i="2"/>
  <c r="AE45" i="2" s="1"/>
  <c r="X26" i="2"/>
  <c r="X43" i="2" s="1"/>
  <c r="X45" i="2" s="1"/>
  <c r="X52" i="2" s="1"/>
  <c r="V43" i="2"/>
  <c r="V45" i="2" s="1"/>
  <c r="V52" i="2" s="1"/>
  <c r="G19" i="6"/>
  <c r="D64" i="5" l="1"/>
  <c r="E52" i="2"/>
</calcChain>
</file>

<file path=xl/sharedStrings.xml><?xml version="1.0" encoding="utf-8"?>
<sst xmlns="http://schemas.openxmlformats.org/spreadsheetml/2006/main" count="882" uniqueCount="510">
  <si>
    <t>Table of Contents</t>
  </si>
  <si>
    <t xml:space="preserve">Offshore Asset Book                                      </t>
  </si>
  <si>
    <t xml:space="preserve"> </t>
  </si>
  <si>
    <t xml:space="preserve">Onshore Asset Book                                       </t>
  </si>
  <si>
    <t xml:space="preserve">Business drivers highlights               </t>
  </si>
  <si>
    <t>Park
capacity, MW</t>
  </si>
  <si>
    <t>Installed
capacity, MW</t>
  </si>
  <si>
    <t>Orsted ownership
share, %</t>
  </si>
  <si>
    <t>Generation
capacity, MW</t>
  </si>
  <si>
    <t>Financial consolidation</t>
  </si>
  <si>
    <t>Commercial operational date</t>
  </si>
  <si>
    <t>Fixed feed-in tariff, DKK/MWh</t>
  </si>
  <si>
    <t>Denmark</t>
  </si>
  <si>
    <t>Partners</t>
  </si>
  <si>
    <t>Subsidy regime</t>
  </si>
  <si>
    <t>Subsidy expiry</t>
  </si>
  <si>
    <t>Anholt (111 x SWT-3.6-120)</t>
  </si>
  <si>
    <t>50%</t>
  </si>
  <si>
    <t>Pro rata</t>
  </si>
  <si>
    <t>2013</t>
  </si>
  <si>
    <t>Fixed feed-in tariff</t>
  </si>
  <si>
    <t>Horns Rev 2 (91 x SWT-2.3-93)</t>
  </si>
  <si>
    <t>-</t>
  </si>
  <si>
    <t>100%</t>
  </si>
  <si>
    <t>Full</t>
  </si>
  <si>
    <t>2010</t>
  </si>
  <si>
    <t>Nysted (72 x (Bonus) SWT-2.3-82)</t>
  </si>
  <si>
    <t>Pension Danmark, Stadtwerke Lübeck</t>
  </si>
  <si>
    <t>42.75%</t>
  </si>
  <si>
    <t>2003</t>
  </si>
  <si>
    <r>
      <t xml:space="preserve">2016 </t>
    </r>
    <r>
      <rPr>
        <vertAlign val="superscript"/>
        <sz val="7"/>
        <color rgb="FF3B4956"/>
        <rFont val="Orsted Sans"/>
        <family val="3"/>
      </rPr>
      <t>8</t>
    </r>
  </si>
  <si>
    <r>
      <t>Horns Rev 1 (80</t>
    </r>
    <r>
      <rPr>
        <vertAlign val="superscript"/>
        <sz val="7"/>
        <color rgb="FF3B4956"/>
        <rFont val="Orsted Sans"/>
        <family val="3"/>
      </rPr>
      <t>12</t>
    </r>
    <r>
      <rPr>
        <sz val="7"/>
        <color rgb="FF3B4956"/>
        <rFont val="Orsted Sans"/>
        <family val="3"/>
      </rPr>
      <t xml:space="preserve"> x Vestas V80-2.0)</t>
    </r>
  </si>
  <si>
    <t>Vattenfall</t>
  </si>
  <si>
    <t>40%</t>
  </si>
  <si>
    <r>
      <t>Market price + 100DKK/MWh</t>
    </r>
    <r>
      <rPr>
        <vertAlign val="superscript"/>
        <sz val="7"/>
        <color rgb="FF3B4956"/>
        <rFont val="Orsted Sans"/>
        <family val="3"/>
      </rPr>
      <t>3</t>
    </r>
  </si>
  <si>
    <t>Expiry after 20 years</t>
  </si>
  <si>
    <r>
      <t>Avedøre Holme (2 x SWT-3.6-120)</t>
    </r>
    <r>
      <rPr>
        <vertAlign val="superscript"/>
        <sz val="7"/>
        <color rgb="FF3B4956"/>
        <rFont val="Orsted Sans"/>
        <family val="3"/>
      </rPr>
      <t>4</t>
    </r>
  </si>
  <si>
    <t>2009 and 2011</t>
  </si>
  <si>
    <r>
      <t>22,000 full-load hours</t>
    </r>
    <r>
      <rPr>
        <vertAlign val="superscript"/>
        <sz val="7"/>
        <color rgb="FF3B4956"/>
        <rFont val="Orsted Sans"/>
        <family val="3"/>
      </rPr>
      <t>5</t>
    </r>
  </si>
  <si>
    <t>Market price + 250</t>
  </si>
  <si>
    <t>Vindeby (11 x Bonus B35-0.45)</t>
  </si>
  <si>
    <t>1991 (decomissioned 2017)</t>
  </si>
  <si>
    <t>Sub total</t>
  </si>
  <si>
    <t>CfD,
GBP/MWh (Real 2012)</t>
  </si>
  <si>
    <t>United Kingdom</t>
  </si>
  <si>
    <t>ROCs/MWh</t>
  </si>
  <si>
    <t>London Array 1 (175 x SWT-3.6-120)</t>
  </si>
  <si>
    <t>RWE Renewables GmbH, Masdar &amp; CDPQ</t>
  </si>
  <si>
    <t>ROC</t>
  </si>
  <si>
    <t>West of Duddon Sands (108 x SWT-3.6-120)</t>
  </si>
  <si>
    <t>Scottish Power Renewables (Iberdrola)</t>
  </si>
  <si>
    <t>2014</t>
  </si>
  <si>
    <t>Walney 1&amp;2 (51 x SWT-3.6-107 &amp; 51 x SWT-3.6-120)</t>
  </si>
  <si>
    <t>OPW, Greencoat</t>
  </si>
  <si>
    <t>2011 and 2012</t>
  </si>
  <si>
    <t>Lincs (75 x SWT-3.6-120)</t>
  </si>
  <si>
    <t>Westermost Rough (35 x SWT-6.0-154)</t>
  </si>
  <si>
    <t>2015</t>
  </si>
  <si>
    <t>Gunfleet Sands 1&amp;2 (48 x SWT-3.6-107)</t>
  </si>
  <si>
    <t>JERA, Development Bank of Japan (DBJ)</t>
  </si>
  <si>
    <t>Barrow (30 x Vestas V90-3.0)</t>
  </si>
  <si>
    <t>2006</t>
  </si>
  <si>
    <r>
      <t>Burbo Bank (25 x SWT-3.6-107)</t>
    </r>
    <r>
      <rPr>
        <vertAlign val="superscript"/>
        <sz val="7"/>
        <color rgb="FF3B4956"/>
        <rFont val="Orsted Sans"/>
        <family val="3"/>
      </rPr>
      <t xml:space="preserve"> 11</t>
    </r>
  </si>
  <si>
    <t>2007</t>
  </si>
  <si>
    <t>Gunfleet Sands 3 (2 x SWT-6.0-120)</t>
  </si>
  <si>
    <t>Burbo Bank Extension (32 x MVOW V164-8.0)</t>
  </si>
  <si>
    <t>LEGO (Kirkbi), PKA</t>
  </si>
  <si>
    <t>CFD</t>
  </si>
  <si>
    <t>Macquarie (MIRA), RE Fund by Sumitomo/SMBC/DBJ, Funds managed by Arjun and Gravis</t>
  </si>
  <si>
    <r>
      <t>Walney Extension (40 x MVOW V164-8.25</t>
    </r>
    <r>
      <rPr>
        <vertAlign val="superscript"/>
        <sz val="7"/>
        <rFont val="Orsted Sans"/>
        <family val="3"/>
      </rPr>
      <t>11</t>
    </r>
    <r>
      <rPr>
        <sz val="7"/>
        <rFont val="Orsted Sans"/>
        <family val="3"/>
      </rPr>
      <t xml:space="preserve"> &amp; 47 x SWT-7.0-154)</t>
    </r>
  </si>
  <si>
    <t>2033</t>
  </si>
  <si>
    <t>Hornsea 1 (174 x SWT-7.0-154)</t>
  </si>
  <si>
    <t>Global Infrastructure Partners (GIP)</t>
  </si>
  <si>
    <r>
      <t xml:space="preserve">2019 </t>
    </r>
    <r>
      <rPr>
        <vertAlign val="superscript"/>
        <sz val="7"/>
        <color rgb="FF3B4956"/>
        <rFont val="Orsted Sans"/>
        <family val="3"/>
      </rPr>
      <t>7</t>
    </r>
  </si>
  <si>
    <t>Sub total, excl parks under construction</t>
  </si>
  <si>
    <t>Hornsea 2 (165 x SGRE-8.0-167)</t>
  </si>
  <si>
    <r>
      <t xml:space="preserve">2022 </t>
    </r>
    <r>
      <rPr>
        <vertAlign val="superscript"/>
        <sz val="7"/>
        <color rgb="FF3B4956"/>
        <rFont val="Orsted Sans"/>
        <family val="3"/>
      </rPr>
      <t>7</t>
    </r>
  </si>
  <si>
    <t>57.5</t>
  </si>
  <si>
    <t>Sub total, incl. parks under construction</t>
  </si>
  <si>
    <t>Subsidy expiry
period 1</t>
  </si>
  <si>
    <t>Subsidy expiry
period 2</t>
  </si>
  <si>
    <t>Fixed feed-in tariff
period 1, EUR/MWh</t>
  </si>
  <si>
    <t>Fixed feed-in tariff
period 2, EUR/MWh</t>
  </si>
  <si>
    <t>Germany</t>
  </si>
  <si>
    <t>Borkum Riffgrund 1 (78 x SWT-4.0-120)</t>
  </si>
  <si>
    <t>LEGO (Kirkbi), William Demant Invest</t>
  </si>
  <si>
    <t>2023</t>
  </si>
  <si>
    <r>
      <t xml:space="preserve">2025 </t>
    </r>
    <r>
      <rPr>
        <vertAlign val="superscript"/>
        <sz val="7"/>
        <color rgb="FF3B4956"/>
        <rFont val="Orsted Sans"/>
        <family val="3"/>
      </rPr>
      <t>9</t>
    </r>
  </si>
  <si>
    <t>Borkum Riffgrund 2 (56 x MVOW V164-8.0)</t>
  </si>
  <si>
    <t>50,0%</t>
  </si>
  <si>
    <t>2018</t>
  </si>
  <si>
    <t>2026</t>
  </si>
  <si>
    <t>Gode Wind 1 (55 x SWT-6.0-154)</t>
  </si>
  <si>
    <t>Glennmont Partners, The Renewables Infrastructure Group Limited (TRIG)</t>
  </si>
  <si>
    <t>2024</t>
  </si>
  <si>
    <r>
      <t xml:space="preserve">2026 </t>
    </r>
    <r>
      <rPr>
        <vertAlign val="superscript"/>
        <sz val="7"/>
        <color rgb="FF3B4956"/>
        <rFont val="Orsted Sans"/>
        <family val="3"/>
      </rPr>
      <t>9</t>
    </r>
  </si>
  <si>
    <t>Gode Wind 2 (42 x SWT-6.0-154)</t>
  </si>
  <si>
    <t>Sub total, excl. parks under construction</t>
  </si>
  <si>
    <t>Feed-in tariff, USD/MWh</t>
  </si>
  <si>
    <t>USA</t>
  </si>
  <si>
    <t>Price escalator, period 1, %</t>
  </si>
  <si>
    <t>Block Island (5 x GE-6MW)</t>
  </si>
  <si>
    <t xml:space="preserve">- </t>
  </si>
  <si>
    <t>Offtake solution</t>
  </si>
  <si>
    <t>Fixed feed-in tariff, EUR/MWh</t>
  </si>
  <si>
    <t>Netherlands</t>
  </si>
  <si>
    <t>Borssele 1 &amp; 2 (94 x SWT-8.0)</t>
  </si>
  <si>
    <r>
      <t>2035/2036</t>
    </r>
    <r>
      <rPr>
        <vertAlign val="superscript"/>
        <sz val="7"/>
        <color rgb="FF3B4956"/>
        <rFont val="Orsted Sans"/>
        <family val="3"/>
      </rPr>
      <t>10</t>
    </r>
  </si>
  <si>
    <t>Fixed feed-in tariff
period 1, TWD/MWh</t>
  </si>
  <si>
    <t>Fixed feed-in tariff
period 2, TWD/MWh</t>
  </si>
  <si>
    <t>Fixed feed-in tariff TWD/MWh</t>
  </si>
  <si>
    <t>Taiwan</t>
  </si>
  <si>
    <t xml:space="preserve"> JERA, Macquarie Capital &amp; Swancor Renewable Energy</t>
  </si>
  <si>
    <t>One-line</t>
  </si>
  <si>
    <t>Greater Changhua 1 (75 x SGRE-8.0-167)</t>
  </si>
  <si>
    <r>
      <t xml:space="preserve">2022 </t>
    </r>
    <r>
      <rPr>
        <vertAlign val="superscript"/>
        <sz val="7"/>
        <rFont val="Orsted Sans Office"/>
      </rPr>
      <t>7</t>
    </r>
  </si>
  <si>
    <r>
      <t>Fixed feed-in tariff</t>
    </r>
    <r>
      <rPr>
        <vertAlign val="superscript"/>
        <sz val="7"/>
        <rFont val="Orsted Sans Office"/>
      </rPr>
      <t>13</t>
    </r>
  </si>
  <si>
    <r>
      <t xml:space="preserve">2032 </t>
    </r>
    <r>
      <rPr>
        <vertAlign val="superscript"/>
        <sz val="7"/>
        <rFont val="Orsted Sans Office"/>
      </rPr>
      <t>13</t>
    </r>
  </si>
  <si>
    <r>
      <t xml:space="preserve">2042 </t>
    </r>
    <r>
      <rPr>
        <vertAlign val="superscript"/>
        <sz val="7"/>
        <rFont val="Orsted Sans Office"/>
      </rPr>
      <t>13</t>
    </r>
  </si>
  <si>
    <r>
      <t xml:space="preserve">4.142 </t>
    </r>
    <r>
      <rPr>
        <vertAlign val="superscript"/>
        <sz val="7"/>
        <rFont val="Orsted Sans Office"/>
      </rPr>
      <t>13</t>
    </r>
  </si>
  <si>
    <t>Greater Changhua 2a (36 x SGRE-8.0-167)</t>
  </si>
  <si>
    <r>
      <t>Divested offshore wind farms, but constructed by Ørsted</t>
    </r>
    <r>
      <rPr>
        <vertAlign val="superscript"/>
        <sz val="7"/>
        <color rgb="FF3B4956"/>
        <rFont val="Orsted Sans"/>
        <family val="3"/>
      </rPr>
      <t>6</t>
    </r>
  </si>
  <si>
    <t>Totals</t>
  </si>
  <si>
    <t>MW</t>
  </si>
  <si>
    <t>Decided capacity (Installed capacity, incl divested farms and farms under construction)</t>
  </si>
  <si>
    <t>Installed capacity (Installed capacity, inclusive divested farms but exclusive farms under construction)</t>
  </si>
  <si>
    <t>Generation capacity (Generation capacity, including parks under construction but exclusive divested parks and one-line consolidated farms)</t>
  </si>
  <si>
    <r>
      <rPr>
        <vertAlign val="superscript"/>
        <sz val="7"/>
        <color theme="3"/>
        <rFont val="Orsted Sans"/>
        <family val="3"/>
      </rPr>
      <t>1</t>
    </r>
    <r>
      <rPr>
        <sz val="7"/>
        <color theme="3"/>
        <rFont val="Orsted Sans"/>
        <family val="3"/>
      </rPr>
      <t xml:space="preserve"> Assets in operation and assets where Final Investment Decision has been taken.
</t>
    </r>
  </si>
  <si>
    <r>
      <rPr>
        <vertAlign val="superscript"/>
        <sz val="7"/>
        <color theme="3"/>
        <rFont val="Orsted Sans"/>
        <family val="3"/>
      </rPr>
      <t>3</t>
    </r>
    <r>
      <rPr>
        <sz val="7"/>
        <color theme="3"/>
        <rFont val="Orsted Sans"/>
        <family val="3"/>
      </rPr>
      <t xml:space="preserve"> The supplement depends on the development of market price and is increased pro rata – a market price below 260 DKK/MWh equals 100 DKK/MWh and over 360 DKK/MWh 0 DKK/MWh</t>
    </r>
  </si>
  <si>
    <r>
      <rPr>
        <vertAlign val="superscript"/>
        <sz val="7"/>
        <color theme="3"/>
        <rFont val="Orsted Sans"/>
        <family val="3"/>
      </rPr>
      <t>4</t>
    </r>
    <r>
      <rPr>
        <sz val="7"/>
        <color theme="3"/>
        <rFont val="Orsted Sans"/>
        <family val="3"/>
      </rPr>
      <t xml:space="preserve"> Ørsted has installed Avedøre Holme (10,8 MW), however Ørsted has two of the three turbines on Avedøre Holme. </t>
    </r>
  </si>
  <si>
    <r>
      <rPr>
        <vertAlign val="superscript"/>
        <sz val="7"/>
        <color theme="3"/>
        <rFont val="Orsted Sans"/>
        <family val="3"/>
      </rPr>
      <t>5</t>
    </r>
    <r>
      <rPr>
        <sz val="7"/>
        <color theme="3"/>
        <rFont val="Orsted Sans"/>
        <family val="3"/>
      </rPr>
      <t xml:space="preserve"> The first turbine reached approximately 20,019 Full Load Hours, whereas the second turbine is out of subsidy, by 31 December 2016</t>
    </r>
  </si>
  <si>
    <r>
      <rPr>
        <vertAlign val="superscript"/>
        <sz val="7"/>
        <color theme="3"/>
        <rFont val="Orsted Sans"/>
        <family val="3"/>
      </rPr>
      <t>6</t>
    </r>
    <r>
      <rPr>
        <sz val="7"/>
        <color theme="3"/>
        <rFont val="Orsted Sans"/>
        <family val="3"/>
      </rPr>
      <t xml:space="preserve"> Kentish Flats (90MW), Frederikshavn (11MW), Tunø Knob (5MW) and Middelgrunden (40MW)</t>
    </r>
  </si>
  <si>
    <r>
      <rPr>
        <vertAlign val="superscript"/>
        <sz val="7"/>
        <color theme="3"/>
        <rFont val="Orsted Sans"/>
        <family val="3"/>
      </rPr>
      <t xml:space="preserve">7 </t>
    </r>
    <r>
      <rPr>
        <sz val="7"/>
        <color theme="3"/>
        <rFont val="Orsted Sans"/>
        <family val="3"/>
      </rPr>
      <t>Expected year of commissioning</t>
    </r>
  </si>
  <si>
    <r>
      <rPr>
        <vertAlign val="superscript"/>
        <sz val="7"/>
        <color theme="3"/>
        <rFont val="Orsted Sans"/>
        <family val="3"/>
      </rPr>
      <t xml:space="preserve">8 </t>
    </r>
    <r>
      <rPr>
        <sz val="7"/>
        <color theme="3"/>
        <rFont val="Orsted Sans"/>
        <family val="3"/>
      </rPr>
      <t>After expiry of fixed feed-in-tariff period expected in 2016, Nysted will receive market price + supplement dependent on the development of market price which is increased pro rata – a market price below 260 DKK/MWh equals 100 DKK/MWh and over 360 DKK/MWh 0 DKK/MWh</t>
    </r>
  </si>
  <si>
    <r>
      <rPr>
        <vertAlign val="superscript"/>
        <sz val="7"/>
        <color theme="3"/>
        <rFont val="Orsted Sans"/>
        <family val="3"/>
      </rPr>
      <t>9</t>
    </r>
    <r>
      <rPr>
        <sz val="7"/>
        <color theme="3"/>
        <rFont val="Orsted Sans"/>
        <family val="3"/>
      </rPr>
      <t xml:space="preserve"> Floor price of 39 EUR/MWh for up to 20 years</t>
    </r>
  </si>
  <si>
    <r>
      <rPr>
        <vertAlign val="superscript"/>
        <sz val="7"/>
        <color theme="3"/>
        <rFont val="Orsted Sans"/>
        <family val="3"/>
      </rPr>
      <t>12</t>
    </r>
    <r>
      <rPr>
        <sz val="7"/>
        <color theme="3"/>
        <rFont val="Orsted Sans"/>
        <family val="3"/>
      </rPr>
      <t xml:space="preserve"> 80 turbines were constructed, however, today the wind farm consists of 79 turbines as one turbine was not replaced after a lightning incident in 2014</t>
    </r>
  </si>
  <si>
    <r>
      <t>Subsidy Qualification Level</t>
    </r>
    <r>
      <rPr>
        <vertAlign val="superscript"/>
        <sz val="7"/>
        <color rgb="FF3B4956"/>
        <rFont val="Orsted Sans"/>
        <family val="3"/>
      </rPr>
      <t>3</t>
    </r>
  </si>
  <si>
    <t>Wind</t>
  </si>
  <si>
    <t>2017</t>
  </si>
  <si>
    <r>
      <t>PTC</t>
    </r>
    <r>
      <rPr>
        <vertAlign val="superscript"/>
        <sz val="7"/>
        <color rgb="FF3B4956"/>
        <rFont val="Orsted Sans"/>
        <family val="3"/>
      </rPr>
      <t>2</t>
    </r>
  </si>
  <si>
    <t>100% PTC</t>
  </si>
  <si>
    <t>2019</t>
  </si>
  <si>
    <t>2020</t>
  </si>
  <si>
    <t>Sub total, incl parks under construction</t>
  </si>
  <si>
    <t>Solar</t>
  </si>
  <si>
    <r>
      <t>Oak</t>
    </r>
    <r>
      <rPr>
        <vertAlign val="superscript"/>
        <sz val="7"/>
        <color rgb="FF3B4956"/>
        <rFont val="Orsted Sans"/>
        <family val="3"/>
      </rPr>
      <t>5</t>
    </r>
  </si>
  <si>
    <t>0%</t>
  </si>
  <si>
    <r>
      <t>Permian energy center</t>
    </r>
    <r>
      <rPr>
        <vertAlign val="superscript"/>
        <sz val="7"/>
        <color rgb="FF3B4956"/>
        <rFont val="Orsted Sans"/>
        <family val="3"/>
      </rPr>
      <t>4</t>
    </r>
  </si>
  <si>
    <t>Decided capacity (Installed capacity, incl divested wind farms and farms
under construction)</t>
  </si>
  <si>
    <t>Installed capacity (Installed capacity, inclusive divested wind farms but
exclusive farms under construction)</t>
  </si>
  <si>
    <t>Generation capacity (Generation capacity, including wind farms under
construction but exclusive divested farms and one-line consolidated farms)</t>
  </si>
  <si>
    <r>
      <rPr>
        <vertAlign val="superscript"/>
        <sz val="7"/>
        <color theme="3"/>
        <rFont val="Orsted Sans"/>
        <family val="3"/>
      </rPr>
      <t>1</t>
    </r>
    <r>
      <rPr>
        <sz val="7"/>
        <color theme="3"/>
        <rFont val="Orsted Sans"/>
        <family val="3"/>
      </rPr>
      <t xml:space="preserve"> Assets in operation and assets where Final Investment Decision has been taken
</t>
    </r>
  </si>
  <si>
    <r>
      <rPr>
        <vertAlign val="superscript"/>
        <sz val="7"/>
        <color theme="3"/>
        <rFont val="Orsted Sans"/>
        <family val="3"/>
      </rPr>
      <t>2</t>
    </r>
    <r>
      <rPr>
        <sz val="7"/>
        <color theme="3"/>
        <rFont val="Orsted Sans"/>
        <family val="3"/>
      </rPr>
      <t xml:space="preserve"> Production tax credits</t>
    </r>
  </si>
  <si>
    <r>
      <rPr>
        <vertAlign val="superscript"/>
        <sz val="7"/>
        <color theme="3"/>
        <rFont val="Orsted Sans"/>
        <family val="3"/>
      </rPr>
      <t xml:space="preserve">3 </t>
    </r>
    <r>
      <rPr>
        <sz val="7"/>
        <color theme="3"/>
        <rFont val="Orsted Sans"/>
        <family val="3"/>
      </rPr>
      <t xml:space="preserve">100% PTC qualification yielded $24/MWh tax credit in 2018 and is adjusted yearly with inflation
</t>
    </r>
  </si>
  <si>
    <r>
      <rPr>
        <vertAlign val="superscript"/>
        <sz val="7"/>
        <color theme="3"/>
        <rFont val="Orsted Sans"/>
        <family val="3"/>
      </rPr>
      <t>5</t>
    </r>
    <r>
      <rPr>
        <sz val="7"/>
        <color theme="3"/>
        <rFont val="Orsted Sans"/>
        <family val="3"/>
      </rPr>
      <t xml:space="preserve"> Divested in June 2020</t>
    </r>
  </si>
  <si>
    <t>Type</t>
  </si>
  <si>
    <t>Ørsted
ownership share
%</t>
  </si>
  <si>
    <t>Fuel Type</t>
  </si>
  <si>
    <r>
      <t>Biomass
conversion</t>
    </r>
    <r>
      <rPr>
        <vertAlign val="superscript"/>
        <sz val="7"/>
        <color rgb="FF3B4956"/>
        <rFont val="Orsted Sans"/>
        <family val="3"/>
      </rPr>
      <t>1</t>
    </r>
  </si>
  <si>
    <t>Heat generation capacity (MW(th))</t>
  </si>
  <si>
    <t>Heat generation capacity based on biomass (MW (th))</t>
  </si>
  <si>
    <t>Power generationcapacity
(MW(e))</t>
  </si>
  <si>
    <t>Start-up year (major overhaul/lifetime extension)</t>
  </si>
  <si>
    <t>CHP</t>
  </si>
  <si>
    <t>Pellets, coal, fuel oil</t>
  </si>
  <si>
    <t>2016</t>
  </si>
  <si>
    <t>1990</t>
  </si>
  <si>
    <t>Pellets, straw, gas, fuel oil</t>
  </si>
  <si>
    <t>2002</t>
  </si>
  <si>
    <t>Coal, fuel oil</t>
  </si>
  <si>
    <t>n.a.</t>
  </si>
  <si>
    <t>Wood chips, gas oil</t>
  </si>
  <si>
    <t>1992</t>
  </si>
  <si>
    <t>Pellets, chips, gas</t>
  </si>
  <si>
    <t>2002 (co-firing), 2009 (conversion)</t>
  </si>
  <si>
    <t>1982 (2009)</t>
  </si>
  <si>
    <t>Wood chips, gas, gas oil</t>
  </si>
  <si>
    <t>1997</t>
  </si>
  <si>
    <t>Pellets, straw, coal, fuel oil</t>
  </si>
  <si>
    <t>1984 (2014)</t>
  </si>
  <si>
    <t>Gas</t>
  </si>
  <si>
    <t>1985 (2006)</t>
  </si>
  <si>
    <t>Heat</t>
  </si>
  <si>
    <t>1994 (2008)</t>
  </si>
  <si>
    <t>Power</t>
  </si>
  <si>
    <t>Gas oil</t>
  </si>
  <si>
    <t>1974-76 (2007-08)</t>
  </si>
  <si>
    <t>Total</t>
  </si>
  <si>
    <r>
      <rPr>
        <vertAlign val="superscript"/>
        <sz val="7"/>
        <color rgb="FF3B4956"/>
        <rFont val="Orsted Sans"/>
        <family val="3"/>
      </rPr>
      <t xml:space="preserve">1 </t>
    </r>
    <r>
      <rPr>
        <sz val="7"/>
        <color rgb="FF3B4956"/>
        <rFont val="Orsted Sans"/>
        <family val="3"/>
      </rPr>
      <t>Completed or with FID decision</t>
    </r>
  </si>
  <si>
    <t>Offshore wind farms</t>
  </si>
  <si>
    <r>
      <t>Generation Ørsted share</t>
    </r>
    <r>
      <rPr>
        <sz val="7"/>
        <color rgb="FF3B4956"/>
        <rFont val="Orsted Sans"/>
        <family val="3"/>
      </rPr>
      <t>, GWh</t>
    </r>
  </si>
  <si>
    <t>FY
 2019</t>
  </si>
  <si>
    <r>
      <t>FY
 2018</t>
    </r>
    <r>
      <rPr>
        <vertAlign val="superscript"/>
        <sz val="7"/>
        <color rgb="FF3B4956"/>
        <rFont val="Orsted Sans"/>
        <family val="3"/>
      </rPr>
      <t>1</t>
    </r>
  </si>
  <si>
    <t>FY
 2017</t>
  </si>
  <si>
    <t>FY
 2016</t>
  </si>
  <si>
    <t>FY
 2015</t>
  </si>
  <si>
    <t>FY
 2014</t>
  </si>
  <si>
    <t>FY
 2013</t>
  </si>
  <si>
    <t>FY
 2012</t>
  </si>
  <si>
    <t>FY
 2011</t>
  </si>
  <si>
    <t>Q2
 2020</t>
  </si>
  <si>
    <t>Q1
 2020</t>
  </si>
  <si>
    <t>Q4
 2019</t>
  </si>
  <si>
    <r>
      <t>Q3
 2019</t>
    </r>
    <r>
      <rPr>
        <vertAlign val="superscript"/>
        <sz val="7"/>
        <color rgb="FF3B4956"/>
        <rFont val="Orsted Sans"/>
        <family val="3"/>
      </rPr>
      <t>2</t>
    </r>
  </si>
  <si>
    <r>
      <t>Q2
 2019</t>
    </r>
    <r>
      <rPr>
        <vertAlign val="superscript"/>
        <sz val="7"/>
        <color rgb="FF3B4956"/>
        <rFont val="Orsted Sans"/>
        <family val="3"/>
      </rPr>
      <t>1</t>
    </r>
  </si>
  <si>
    <r>
      <t>Q1
 2019</t>
    </r>
    <r>
      <rPr>
        <vertAlign val="superscript"/>
        <sz val="7"/>
        <color rgb="FF3B4956"/>
        <rFont val="Orsted Sans"/>
        <family val="3"/>
      </rPr>
      <t>1</t>
    </r>
  </si>
  <si>
    <r>
      <t>Q4
 2018</t>
    </r>
    <r>
      <rPr>
        <vertAlign val="superscript"/>
        <sz val="7"/>
        <color rgb="FF3B4956"/>
        <rFont val="Orsted Sans"/>
        <family val="3"/>
      </rPr>
      <t>1</t>
    </r>
  </si>
  <si>
    <r>
      <t>Q3
 2018</t>
    </r>
    <r>
      <rPr>
        <vertAlign val="superscript"/>
        <sz val="7"/>
        <color rgb="FF3B4956"/>
        <rFont val="Orsted Sans"/>
        <family val="3"/>
      </rPr>
      <t>1</t>
    </r>
  </si>
  <si>
    <r>
      <t>Q2
 2018</t>
    </r>
    <r>
      <rPr>
        <vertAlign val="superscript"/>
        <sz val="7"/>
        <color rgb="FF3B4956"/>
        <rFont val="Orsted Sans"/>
        <family val="3"/>
      </rPr>
      <t>1</t>
    </r>
  </si>
  <si>
    <r>
      <t>Q1
 2018</t>
    </r>
    <r>
      <rPr>
        <vertAlign val="superscript"/>
        <sz val="7"/>
        <color rgb="FF3B4956"/>
        <rFont val="Orsted Sans"/>
        <family val="3"/>
      </rPr>
      <t>1</t>
    </r>
  </si>
  <si>
    <t>Q4
 2017</t>
  </si>
  <si>
    <t>Q3
 2017</t>
  </si>
  <si>
    <t>Q2
 2017</t>
  </si>
  <si>
    <t>Q1
 2017</t>
  </si>
  <si>
    <t>Q4
 2016</t>
  </si>
  <si>
    <t>Q2
 2016</t>
  </si>
  <si>
    <t>Q1
 2016</t>
  </si>
  <si>
    <t>Q4
 2015</t>
  </si>
  <si>
    <t>Q3
 2015</t>
  </si>
  <si>
    <t>Q2
 2015</t>
  </si>
  <si>
    <t>Q1
 2015</t>
  </si>
  <si>
    <t>Q4
 2014</t>
  </si>
  <si>
    <t>Q3
 2014</t>
  </si>
  <si>
    <t>Q2
 2014</t>
  </si>
  <si>
    <t>Q1
 2014</t>
  </si>
  <si>
    <t xml:space="preserve">    Anholt</t>
  </si>
  <si>
    <t xml:space="preserve">    Horns Rev 1</t>
  </si>
  <si>
    <t xml:space="preserve">    Horns Rev 2</t>
  </si>
  <si>
    <t xml:space="preserve">    Nysted</t>
  </si>
  <si>
    <t xml:space="preserve">    Other DK farms (Avedøre Holme)</t>
  </si>
  <si>
    <r>
      <t xml:space="preserve">  </t>
    </r>
    <r>
      <rPr>
        <sz val="7"/>
        <color rgb="FF3B4956"/>
        <rFont val="Orsted Sans"/>
        <family val="3"/>
      </rPr>
      <t>Barrow (one-line consolidated in 2013 and 2014)</t>
    </r>
  </si>
  <si>
    <t xml:space="preserve">    Burbo Bank 1+2</t>
  </si>
  <si>
    <t xml:space="preserve">    Gunfleet Sands 1+2</t>
  </si>
  <si>
    <t xml:space="preserve">    Gunfleet Sand Demo</t>
  </si>
  <si>
    <t xml:space="preserve">    Lincs (pro-rata consolidated from February 2017)</t>
  </si>
  <si>
    <t xml:space="preserve">    London Array 1</t>
  </si>
  <si>
    <t xml:space="preserve">    Walney 1&amp;2</t>
  </si>
  <si>
    <t xml:space="preserve">    Walney 3&amp;4</t>
  </si>
  <si>
    <t xml:space="preserve">    West of Duddon Sands</t>
  </si>
  <si>
    <t xml:space="preserve">    Westermost Rough</t>
  </si>
  <si>
    <t xml:space="preserve">    Race Bank</t>
  </si>
  <si>
    <t xml:space="preserve">    Hornsea 1</t>
  </si>
  <si>
    <t xml:space="preserve">    Borkum Riffgrund 1</t>
  </si>
  <si>
    <t xml:space="preserve">    Borkum Riffgrund 2</t>
  </si>
  <si>
    <t xml:space="preserve">    Gode Wind 1</t>
  </si>
  <si>
    <t xml:space="preserve">    Gode Wind 2</t>
  </si>
  <si>
    <t xml:space="preserve">     Borssele 1&amp;2</t>
  </si>
  <si>
    <t>United States</t>
  </si>
  <si>
    <t xml:space="preserve">    Block Island</t>
  </si>
  <si>
    <t>Total off-shore wind generation</t>
  </si>
  <si>
    <t>Legacy</t>
  </si>
  <si>
    <r>
      <t xml:space="preserve">Total  generation, </t>
    </r>
    <r>
      <rPr>
        <sz val="7"/>
        <color rgb="FF3B4956"/>
        <rFont val="Orsted Sans"/>
        <family val="3"/>
      </rPr>
      <t>GWh</t>
    </r>
  </si>
  <si>
    <r>
      <t>Other generation</t>
    </r>
    <r>
      <rPr>
        <sz val="7"/>
        <color rgb="FF3B4956"/>
        <rFont val="Orsted Sans"/>
        <family val="3"/>
      </rPr>
      <t>, GWh</t>
    </r>
  </si>
  <si>
    <t xml:space="preserve">    Lincs one-line consolidation</t>
  </si>
  <si>
    <t xml:space="preserve">    Barrow one-line consolidation</t>
  </si>
  <si>
    <t xml:space="preserve">    Formosa 1 one-line consolidation</t>
  </si>
  <si>
    <r>
      <t xml:space="preserve">Total generation, including one-line consolidation, </t>
    </r>
    <r>
      <rPr>
        <sz val="7"/>
        <color rgb="FF3B4956"/>
        <rFont val="Orsted Sans"/>
        <family val="3"/>
      </rPr>
      <t>GWh</t>
    </r>
  </si>
  <si>
    <r>
      <t>Sales</t>
    </r>
    <r>
      <rPr>
        <sz val="7"/>
        <color rgb="FF3B4956"/>
        <rFont val="Orsted Sans"/>
        <family val="3"/>
      </rPr>
      <t>, GWh</t>
    </r>
  </si>
  <si>
    <t>Power sales</t>
  </si>
  <si>
    <t>Business drivers</t>
  </si>
  <si>
    <t>Decided (FID'ed) and installed capacity, offshore wind, GW</t>
  </si>
  <si>
    <t xml:space="preserve">Installed capacity, offshore wind, GW </t>
  </si>
  <si>
    <t xml:space="preserve">Generation capacity, offshore wind, GW </t>
  </si>
  <si>
    <t>Wind speed, m/s</t>
  </si>
  <si>
    <t>Load factor, %</t>
  </si>
  <si>
    <t>Availability, %</t>
  </si>
  <si>
    <r>
      <rPr>
        <vertAlign val="superscript"/>
        <sz val="7"/>
        <color rgb="FF3B4956"/>
        <rFont val="Orsted Sans"/>
        <family val="3"/>
      </rPr>
      <t xml:space="preserve">1 </t>
    </r>
    <r>
      <rPr>
        <sz val="7"/>
        <color rgb="FF3B4956"/>
        <rFont val="Orsted Sans"/>
        <family val="3"/>
      </rPr>
      <t>Reportable segments are reorganised as of November 2019. 2018 and 2019 figures are restated.</t>
    </r>
  </si>
  <si>
    <t xml:space="preserve">Onshore wind and solar farms </t>
  </si>
  <si>
    <t>FY 
2019</t>
  </si>
  <si>
    <t>FY
 2018</t>
  </si>
  <si>
    <t>Q3
2020</t>
  </si>
  <si>
    <t>Q2 
2020</t>
  </si>
  <si>
    <t>Q1 
2020</t>
  </si>
  <si>
    <t>Q4 
2019</t>
  </si>
  <si>
    <t>Q3 
2019</t>
  </si>
  <si>
    <t>Q2
 2019</t>
  </si>
  <si>
    <t>Q1
 2019</t>
  </si>
  <si>
    <t>Q4
 2018</t>
  </si>
  <si>
    <t>United states - wind farms</t>
  </si>
  <si>
    <t>United states - solar</t>
  </si>
  <si>
    <t xml:space="preserve">     Oak</t>
  </si>
  <si>
    <r>
      <t xml:space="preserve">Total generation, </t>
    </r>
    <r>
      <rPr>
        <sz val="7"/>
        <color rgb="FF3B4956"/>
        <rFont val="Orsted Sans"/>
        <family val="3"/>
      </rPr>
      <t>GWh</t>
    </r>
  </si>
  <si>
    <r>
      <t>Business drivers</t>
    </r>
    <r>
      <rPr>
        <b/>
        <vertAlign val="superscript"/>
        <sz val="7"/>
        <color rgb="FF3B4956"/>
        <rFont val="Orsted Sans"/>
        <family val="3"/>
      </rPr>
      <t>1</t>
    </r>
  </si>
  <si>
    <t xml:space="preserve">Decided (FID'ed) and installed capacity, onshore wind and solar, GW </t>
  </si>
  <si>
    <t xml:space="preserve">Installed capacity, onshore wind and solar, GW </t>
  </si>
  <si>
    <t xml:space="preserve">Generation capacity, onshore wind and solar, GW </t>
  </si>
  <si>
    <t>Decided (FID'ed) and installed capacity, solar, MW</t>
  </si>
  <si>
    <t xml:space="preserve">Installed capacity, solar, MW </t>
  </si>
  <si>
    <t xml:space="preserve">Generation capacity, solar, MW </t>
  </si>
  <si>
    <r>
      <t xml:space="preserve">0 </t>
    </r>
    <r>
      <rPr>
        <vertAlign val="superscript"/>
        <sz val="7"/>
        <color rgb="FF3B4956"/>
        <rFont val="Orsted Sans"/>
        <family val="3"/>
      </rPr>
      <t>1</t>
    </r>
  </si>
  <si>
    <r>
      <rPr>
        <vertAlign val="superscript"/>
        <sz val="7"/>
        <color rgb="FF3B4956"/>
        <rFont val="Orsted Sans"/>
        <family val="3"/>
      </rPr>
      <t>1</t>
    </r>
    <r>
      <rPr>
        <sz val="7"/>
        <color rgb="FF3B4956"/>
        <rFont val="Orsted Sans"/>
        <family val="3"/>
      </rPr>
      <t xml:space="preserve"> Oak solar divested in June 2020</t>
    </r>
  </si>
  <si>
    <r>
      <t>FY 
2018</t>
    </r>
    <r>
      <rPr>
        <vertAlign val="superscript"/>
        <sz val="7"/>
        <color rgb="FF3B4956"/>
        <rFont val="Orsted Sans"/>
        <family val="3"/>
      </rPr>
      <t>1</t>
    </r>
  </si>
  <si>
    <r>
      <t>Q3 
2019</t>
    </r>
    <r>
      <rPr>
        <vertAlign val="superscript"/>
        <sz val="7"/>
        <color rgb="FF3B4956"/>
        <rFont val="Orsted Sans"/>
        <family val="3"/>
      </rPr>
      <t>1</t>
    </r>
  </si>
  <si>
    <r>
      <t>Q2 
2019</t>
    </r>
    <r>
      <rPr>
        <vertAlign val="superscript"/>
        <sz val="7"/>
        <color rgb="FF3B4956"/>
        <rFont val="Orsted Sans"/>
        <family val="3"/>
      </rPr>
      <t>1</t>
    </r>
  </si>
  <si>
    <r>
      <t>Q1 
2019</t>
    </r>
    <r>
      <rPr>
        <vertAlign val="superscript"/>
        <sz val="7"/>
        <color rgb="FF3B4956"/>
        <rFont val="Orsted Sans"/>
        <family val="3"/>
      </rPr>
      <t>1</t>
    </r>
  </si>
  <si>
    <r>
      <t>Q4 
2018</t>
    </r>
    <r>
      <rPr>
        <vertAlign val="superscript"/>
        <sz val="7"/>
        <color rgb="FF3B4956"/>
        <rFont val="Orsted Sans"/>
        <family val="3"/>
      </rPr>
      <t>1</t>
    </r>
  </si>
  <si>
    <r>
      <t>Q3 
2018</t>
    </r>
    <r>
      <rPr>
        <vertAlign val="superscript"/>
        <sz val="7"/>
        <color rgb="FF3B4956"/>
        <rFont val="Orsted Sans"/>
        <family val="3"/>
      </rPr>
      <t>1</t>
    </r>
  </si>
  <si>
    <r>
      <t>Q2 
2018</t>
    </r>
    <r>
      <rPr>
        <vertAlign val="superscript"/>
        <sz val="7"/>
        <color rgb="FF3B4956"/>
        <rFont val="Orsted Sans"/>
        <family val="3"/>
      </rPr>
      <t>1</t>
    </r>
  </si>
  <si>
    <r>
      <t>Q1 
2018</t>
    </r>
    <r>
      <rPr>
        <vertAlign val="superscript"/>
        <sz val="7"/>
        <color rgb="FF3B4956"/>
        <rFont val="Orsted Sans"/>
        <family val="3"/>
      </rPr>
      <t>1</t>
    </r>
  </si>
  <si>
    <r>
      <rPr>
        <b/>
        <sz val="7"/>
        <color rgb="FF3B4956"/>
        <rFont val="Orsted Sans"/>
        <family val="3"/>
      </rPr>
      <t>Power and heat generation</t>
    </r>
    <r>
      <rPr>
        <sz val="7"/>
        <color rgb="FF3B4956"/>
        <rFont val="Orsted Sans"/>
        <family val="3"/>
      </rPr>
      <t>, GWh</t>
    </r>
  </si>
  <si>
    <t>Heat generation</t>
  </si>
  <si>
    <t>Power generation</t>
  </si>
  <si>
    <t>Distribution and sales, GWh</t>
  </si>
  <si>
    <t>Power distribution</t>
  </si>
  <si>
    <t>Gas sales</t>
  </si>
  <si>
    <t>Degree days, number</t>
  </si>
  <si>
    <t>Consolidated financial highlights (continuing operations)</t>
  </si>
  <si>
    <t>FY
2019</t>
  </si>
  <si>
    <r>
      <t>FY
2018</t>
    </r>
    <r>
      <rPr>
        <vertAlign val="superscript"/>
        <sz val="7"/>
        <color rgb="FF3B4956"/>
        <rFont val="Orsted Sans"/>
        <family val="3"/>
      </rPr>
      <t>2</t>
    </r>
  </si>
  <si>
    <t>FY
2017</t>
  </si>
  <si>
    <t>FY
2016</t>
  </si>
  <si>
    <t>FY
2015</t>
  </si>
  <si>
    <t>FY
2014</t>
  </si>
  <si>
    <t>FY
2013</t>
  </si>
  <si>
    <t>Q2
2020</t>
  </si>
  <si>
    <t>Q1
2020</t>
  </si>
  <si>
    <t>Q4
2019</t>
  </si>
  <si>
    <r>
      <t>Q3
2019</t>
    </r>
    <r>
      <rPr>
        <vertAlign val="superscript"/>
        <sz val="7"/>
        <color rgb="FF3B4956"/>
        <rFont val="Orsted Sans"/>
        <family val="3"/>
      </rPr>
      <t>2</t>
    </r>
  </si>
  <si>
    <r>
      <t>Q2
2019</t>
    </r>
    <r>
      <rPr>
        <vertAlign val="superscript"/>
        <sz val="7"/>
        <color rgb="FF3B4956"/>
        <rFont val="Orsted Sans"/>
        <family val="3"/>
      </rPr>
      <t>2</t>
    </r>
  </si>
  <si>
    <r>
      <t>Q1
2019</t>
    </r>
    <r>
      <rPr>
        <vertAlign val="superscript"/>
        <sz val="7"/>
        <color rgb="FF3B4956"/>
        <rFont val="Orsted Sans"/>
        <family val="3"/>
      </rPr>
      <t>2</t>
    </r>
  </si>
  <si>
    <r>
      <t>Q4
2018</t>
    </r>
    <r>
      <rPr>
        <vertAlign val="superscript"/>
        <sz val="7"/>
        <color rgb="FF3B4956"/>
        <rFont val="Orsted Sans"/>
        <family val="3"/>
      </rPr>
      <t>2</t>
    </r>
  </si>
  <si>
    <r>
      <t>Q3
2018</t>
    </r>
    <r>
      <rPr>
        <vertAlign val="superscript"/>
        <sz val="7"/>
        <color rgb="FF3B4956"/>
        <rFont val="Orsted Sans"/>
        <family val="3"/>
      </rPr>
      <t>2</t>
    </r>
  </si>
  <si>
    <r>
      <t>Q2
2018</t>
    </r>
    <r>
      <rPr>
        <vertAlign val="superscript"/>
        <sz val="7"/>
        <color rgb="FF3B4956"/>
        <rFont val="Orsted Sans"/>
        <family val="3"/>
      </rPr>
      <t>2</t>
    </r>
  </si>
  <si>
    <r>
      <t>Q1
2018</t>
    </r>
    <r>
      <rPr>
        <vertAlign val="superscript"/>
        <sz val="7"/>
        <color rgb="FF3B4956"/>
        <rFont val="Orsted Sans"/>
        <family val="3"/>
      </rPr>
      <t>2</t>
    </r>
  </si>
  <si>
    <t>Q4
2017</t>
  </si>
  <si>
    <t>Q3
2017</t>
  </si>
  <si>
    <t>Q2
2017</t>
  </si>
  <si>
    <t>Q1
2017</t>
  </si>
  <si>
    <t>Q4
2016</t>
  </si>
  <si>
    <t>Q3
2016</t>
  </si>
  <si>
    <t>Q2
2016</t>
  </si>
  <si>
    <t>Q1
2016</t>
  </si>
  <si>
    <t>Q4
2015</t>
  </si>
  <si>
    <t>Q3
2015</t>
  </si>
  <si>
    <t>Q2
2015</t>
  </si>
  <si>
    <t>Q1
2015</t>
  </si>
  <si>
    <t>Offshore</t>
  </si>
  <si>
    <t>Installed capacity, offshore wind, GW</t>
  </si>
  <si>
    <t>Generation capacity, offshore wind, GW</t>
  </si>
  <si>
    <r>
      <t>Wind speed</t>
    </r>
    <r>
      <rPr>
        <vertAlign val="superscript"/>
        <sz val="7"/>
        <color rgb="FF3B4956"/>
        <rFont val="Orsted Sans"/>
        <family val="3"/>
      </rPr>
      <t>5</t>
    </r>
    <r>
      <rPr>
        <sz val="7"/>
        <color rgb="FF3B4956"/>
        <rFont val="Orsted Sans"/>
        <family val="3"/>
      </rPr>
      <t>, m/s</t>
    </r>
  </si>
  <si>
    <r>
      <t>Load factor</t>
    </r>
    <r>
      <rPr>
        <vertAlign val="superscript"/>
        <sz val="7"/>
        <color rgb="FF3B4956"/>
        <rFont val="Orsted Sans"/>
        <family val="3"/>
      </rPr>
      <t>1</t>
    </r>
    <r>
      <rPr>
        <sz val="7"/>
        <color rgb="FF3B4956"/>
        <rFont val="Orsted Sans"/>
        <family val="3"/>
      </rPr>
      <t>, %</t>
    </r>
  </si>
  <si>
    <r>
      <t>Availability</t>
    </r>
    <r>
      <rPr>
        <vertAlign val="superscript"/>
        <sz val="7"/>
        <color rgb="FF3B4956"/>
        <rFont val="Orsted Sans"/>
        <family val="3"/>
      </rPr>
      <t>2</t>
    </r>
    <r>
      <rPr>
        <sz val="7"/>
        <color rgb="FF3B4956"/>
        <rFont val="Orsted Sans"/>
        <family val="3"/>
      </rPr>
      <t>, %</t>
    </r>
  </si>
  <si>
    <t>Power generation, TWh</t>
  </si>
  <si>
    <r>
      <t>Power sales</t>
    </r>
    <r>
      <rPr>
        <vertAlign val="superscript"/>
        <sz val="7"/>
        <color rgb="FF3B4956"/>
        <rFont val="Orsted Sans"/>
        <family val="3"/>
      </rPr>
      <t>7</t>
    </r>
    <r>
      <rPr>
        <sz val="7"/>
        <color rgb="FF3B4956"/>
        <rFont val="Orsted Sans"/>
        <family val="3"/>
      </rPr>
      <t>, TWh</t>
    </r>
  </si>
  <si>
    <t>Onshore</t>
  </si>
  <si>
    <t>Decided (FID'ed) and installed capacity, wind and solar, GW</t>
  </si>
  <si>
    <t>Generation capacity, wind and solar, GW</t>
  </si>
  <si>
    <t>Power generation, wind and solar TWh</t>
  </si>
  <si>
    <t>Heat generation, TWh</t>
  </si>
  <si>
    <t>Power distribution, TWh</t>
  </si>
  <si>
    <t>Gas distribution, TWh</t>
  </si>
  <si>
    <t>Gas sales, TWh</t>
  </si>
  <si>
    <r>
      <t>Degree days</t>
    </r>
    <r>
      <rPr>
        <vertAlign val="superscript"/>
        <sz val="7"/>
        <color rgb="FF3B4956"/>
        <rFont val="Orsted Sans"/>
        <family val="3"/>
      </rPr>
      <t>3</t>
    </r>
    <r>
      <rPr>
        <sz val="7"/>
        <color rgb="FF3B4956"/>
        <rFont val="Orsted Sans"/>
        <family val="3"/>
      </rPr>
      <t>, number</t>
    </r>
  </si>
  <si>
    <r>
      <t>Regulatory asset base (power)</t>
    </r>
    <r>
      <rPr>
        <vertAlign val="superscript"/>
        <sz val="7"/>
        <color rgb="FF3B4956"/>
        <rFont val="Orsted Sans"/>
        <family val="3"/>
      </rPr>
      <t>4</t>
    </r>
    <r>
      <rPr>
        <sz val="7"/>
        <color rgb="FF3B4956"/>
        <rFont val="Orsted Sans"/>
        <family val="3"/>
      </rPr>
      <t>, DKKm</t>
    </r>
  </si>
  <si>
    <t>Eliminations</t>
  </si>
  <si>
    <r>
      <t>Power sales</t>
    </r>
    <r>
      <rPr>
        <vertAlign val="superscript"/>
        <sz val="7"/>
        <color rgb="FF3B4956"/>
        <rFont val="Orsted Sans"/>
        <family val="3"/>
      </rPr>
      <t>6,7</t>
    </r>
    <r>
      <rPr>
        <sz val="7"/>
        <color rgb="FF3B4956"/>
        <rFont val="Orsted Sans"/>
        <family val="3"/>
      </rPr>
      <t>, TWh</t>
    </r>
  </si>
  <si>
    <t>Bioenergy</t>
  </si>
  <si>
    <t>Customers solutions</t>
  </si>
  <si>
    <t>Power sales, TWh</t>
  </si>
  <si>
    <t>Oil &amp; Gas</t>
  </si>
  <si>
    <t>Oil and gas production, million BOE</t>
  </si>
  <si>
    <t>EBITDA</t>
  </si>
  <si>
    <t>Free Cash Flow</t>
  </si>
  <si>
    <t>Capital employed</t>
  </si>
  <si>
    <t>Social &amp; Environmental</t>
  </si>
  <si>
    <t>Employees (FTE), number</t>
  </si>
  <si>
    <r>
      <t>Lost time injury frequency (LTIF)</t>
    </r>
    <r>
      <rPr>
        <vertAlign val="superscript"/>
        <sz val="7"/>
        <color rgb="FF3B4956"/>
        <rFont val="Orsted Sans"/>
        <family val="3"/>
      </rPr>
      <t>8</t>
    </r>
    <r>
      <rPr>
        <sz val="7"/>
        <color rgb="FF3B4956"/>
        <rFont val="Orsted Sans"/>
        <family val="3"/>
      </rPr>
      <t>, per 1 million hours worked</t>
    </r>
  </si>
  <si>
    <t>1,,5</t>
  </si>
  <si>
    <r>
      <t>Total recordable injury rate (TRIR)</t>
    </r>
    <r>
      <rPr>
        <vertAlign val="superscript"/>
        <sz val="7"/>
        <color rgb="FF3B4956"/>
        <rFont val="Orsted Sans"/>
        <family val="3"/>
      </rPr>
      <t>8</t>
    </r>
    <r>
      <rPr>
        <sz val="7"/>
        <color rgb="FF3B4956"/>
        <rFont val="Orsted Sans"/>
        <family val="3"/>
      </rPr>
      <t>, per 1 million houers worked</t>
    </r>
  </si>
  <si>
    <t>Fatalities, number</t>
  </si>
  <si>
    <t>0</t>
  </si>
  <si>
    <t>Green share of energy generation, %</t>
  </si>
  <si>
    <t>Greenhouse gas intensity, g CO2e/kWh</t>
  </si>
  <si>
    <t>Willow Springs  (100 x GE-2.5)</t>
  </si>
  <si>
    <t>Amazon (110 x GE-2.3)</t>
  </si>
  <si>
    <t>Tahoka (120 x GE-2.5)</t>
  </si>
  <si>
    <t>Lockett (75 x GE-2.45)</t>
  </si>
  <si>
    <t>Sage Draw (120 x GE-2.82)</t>
  </si>
  <si>
    <t>Plum Creek (82 x GE-2.8)</t>
  </si>
  <si>
    <t>Willow Creek (5 x GE-2.3, 33 x GE-2.78)</t>
  </si>
  <si>
    <t xml:space="preserve">    Willow springs</t>
  </si>
  <si>
    <t xml:space="preserve">    Amazon</t>
  </si>
  <si>
    <t xml:space="preserve">    Tahoka</t>
  </si>
  <si>
    <t xml:space="preserve">    Lockett</t>
  </si>
  <si>
    <t xml:space="preserve">    Sage draw</t>
  </si>
  <si>
    <t xml:space="preserve">    Plum creek</t>
  </si>
  <si>
    <t>Q4
2020</t>
  </si>
  <si>
    <t>FY
2020</t>
  </si>
  <si>
    <t>FY 
2020</t>
  </si>
  <si>
    <t>Q4
 2020</t>
  </si>
  <si>
    <t>FY
 2020</t>
  </si>
  <si>
    <t>Biogas</t>
  </si>
  <si>
    <t xml:space="preserve">    Renescience Northwich</t>
  </si>
  <si>
    <t>Old 300</t>
  </si>
  <si>
    <t>Haystack</t>
  </si>
  <si>
    <t>Q3
 2020</t>
  </si>
  <si>
    <t>Muscle Shoals</t>
  </si>
  <si>
    <r>
      <rPr>
        <vertAlign val="superscript"/>
        <sz val="7"/>
        <color theme="3"/>
        <rFont val="Orsted Sans"/>
        <family val="3"/>
      </rPr>
      <t>2</t>
    </r>
    <r>
      <rPr>
        <sz val="7"/>
        <color theme="3"/>
        <rFont val="Orsted Sans"/>
        <family val="3"/>
      </rPr>
      <t xml:space="preserve"> By 31 December 2020</t>
    </r>
  </si>
  <si>
    <r>
      <t xml:space="preserve">10 TWh </t>
    </r>
    <r>
      <rPr>
        <vertAlign val="superscript"/>
        <sz val="7"/>
        <color rgb="FF3B4956"/>
        <rFont val="Orsted Sans"/>
        <family val="3"/>
      </rPr>
      <t>2</t>
    </r>
  </si>
  <si>
    <t>Expired 2020, market price</t>
  </si>
  <si>
    <t>Expired 2016, market price</t>
  </si>
  <si>
    <t>AIP, Industriens Pension, Lærerenes Pension,  Lægernes Pensionskasse</t>
  </si>
  <si>
    <r>
      <rPr>
        <vertAlign val="superscript"/>
        <sz val="7"/>
        <color theme="3"/>
        <rFont val="Orsted Sans"/>
        <family val="3"/>
      </rPr>
      <t xml:space="preserve">10 </t>
    </r>
    <r>
      <rPr>
        <sz val="7"/>
        <color theme="3"/>
        <rFont val="Orsted Sans"/>
        <family val="3"/>
      </rPr>
      <t>The 15 year subsidy is based on a "banking system", potentially allowing for subsidy to run into year 16.</t>
    </r>
  </si>
  <si>
    <r>
      <t xml:space="preserve">2020 </t>
    </r>
    <r>
      <rPr>
        <vertAlign val="superscript"/>
        <sz val="7"/>
        <color rgb="FF3B4956"/>
        <rFont val="Orsted Sans"/>
        <family val="3"/>
      </rPr>
      <t>10</t>
    </r>
  </si>
  <si>
    <t>Q1
 2021</t>
  </si>
  <si>
    <t>Q1
2021</t>
  </si>
  <si>
    <t>Bioenergy &amp; Other</t>
  </si>
  <si>
    <t xml:space="preserve">Bio Asset Book                                     </t>
  </si>
  <si>
    <t>Formosa 1, Phase 1 (2 x SWT-4.0-120)</t>
  </si>
  <si>
    <t>Formosa 1, Phase 2 (20 x SWT-6.0-154)</t>
  </si>
  <si>
    <t>2029</t>
  </si>
  <si>
    <t>2039</t>
  </si>
  <si>
    <r>
      <t xml:space="preserve">CDPQ &amp; Cathay Private Equity </t>
    </r>
    <r>
      <rPr>
        <vertAlign val="superscript"/>
        <sz val="7"/>
        <color rgb="FF3B4956"/>
        <rFont val="Orsted Sans"/>
        <family val="3"/>
      </rPr>
      <t>14</t>
    </r>
  </si>
  <si>
    <t xml:space="preserve">     Permian energy center</t>
  </si>
  <si>
    <t>Q2
2021</t>
  </si>
  <si>
    <t>For accounting policies, please see pages 173-174 in Annual report 2020</t>
  </si>
  <si>
    <t>For accounting policies, please see pages 173-174 in annual report 2020</t>
  </si>
  <si>
    <t>Europe</t>
  </si>
  <si>
    <t>Knockawarriga 1</t>
  </si>
  <si>
    <t>Knockawarriga 2</t>
  </si>
  <si>
    <t>Booltiagh 1</t>
  </si>
  <si>
    <t>Booltiagh 2</t>
  </si>
  <si>
    <t>Smithstown</t>
  </si>
  <si>
    <t>Lisheen 1</t>
  </si>
  <si>
    <t>Lisheen 2</t>
  </si>
  <si>
    <t>Garracummer</t>
  </si>
  <si>
    <t>Ballymartin</t>
  </si>
  <si>
    <t>Flughland</t>
  </si>
  <si>
    <t>Inchincoosh</t>
  </si>
  <si>
    <t>Sillahertane</t>
  </si>
  <si>
    <t>Sorne 1</t>
  </si>
  <si>
    <t>Sorne 2</t>
  </si>
  <si>
    <t>Kilgarvan</t>
  </si>
  <si>
    <t>Gneeves</t>
  </si>
  <si>
    <t>Mienvee</t>
  </si>
  <si>
    <t>Owen reagh 1</t>
  </si>
  <si>
    <t>Owen reagh 2</t>
  </si>
  <si>
    <t>2008</t>
  </si>
  <si>
    <t>2005</t>
  </si>
  <si>
    <t>2009</t>
  </si>
  <si>
    <t>2011</t>
  </si>
  <si>
    <t>2004</t>
  </si>
  <si>
    <t>REFIT 1</t>
  </si>
  <si>
    <t>REFIT2</t>
  </si>
  <si>
    <t>REFIT 2</t>
  </si>
  <si>
    <t>CPPA</t>
  </si>
  <si>
    <t>REFIT 1 / CPPA</t>
  </si>
  <si>
    <t>Expired</t>
  </si>
  <si>
    <t>Europe - wind farms</t>
  </si>
  <si>
    <t>Kennoxhead</t>
  </si>
  <si>
    <t>N/A</t>
  </si>
  <si>
    <t>Q2
 2021</t>
  </si>
  <si>
    <t>Wind speed, Europe, m/s</t>
  </si>
  <si>
    <t>Wind speed, US, m/s</t>
  </si>
  <si>
    <t>Load factor, US solar, %</t>
  </si>
  <si>
    <t>Load factor, Europe, %</t>
  </si>
  <si>
    <t>Load factor, US wind, %</t>
  </si>
  <si>
    <t>Availability, US wind, %</t>
  </si>
  <si>
    <t>Availability, US solar, %</t>
  </si>
  <si>
    <t>Availability, Europe, %</t>
  </si>
  <si>
    <t>Lincoln land</t>
  </si>
  <si>
    <r>
      <t>20 TWh (14.2 TWh produced)</t>
    </r>
    <r>
      <rPr>
        <vertAlign val="superscript"/>
        <sz val="7"/>
        <color rgb="FF3B4956"/>
        <rFont val="Orsted Sans"/>
        <family val="3"/>
      </rPr>
      <t>2</t>
    </r>
  </si>
  <si>
    <t>2031 and 2032</t>
  </si>
  <si>
    <r>
      <t xml:space="preserve">6.279  </t>
    </r>
    <r>
      <rPr>
        <vertAlign val="superscript"/>
        <sz val="7"/>
        <rFont val="Orsted Sans Office"/>
      </rPr>
      <t>13</t>
    </r>
  </si>
  <si>
    <t>Race Bank (91 x SWT-6.0-154)</t>
  </si>
  <si>
    <r>
      <t xml:space="preserve">13 </t>
    </r>
    <r>
      <rPr>
        <sz val="7"/>
        <color theme="3"/>
        <rFont val="Orsted Sans"/>
        <family val="3"/>
      </rPr>
      <t>Developers have the option to choose between a 20-year flat tariff of TWD5,516 per MWh or a tiered tariff of TWD6,279.5 per MWh for the first 10 years and TWD4,142.2 per MWh for the subsequent 10 years.  Ørsted  has chosen the tiered rate.</t>
    </r>
  </si>
  <si>
    <r>
      <t xml:space="preserve">14 </t>
    </r>
    <r>
      <rPr>
        <sz val="7"/>
        <color theme="3"/>
        <rFont val="Orsted Sans"/>
        <family val="3"/>
      </rPr>
      <t xml:space="preserve"> On 28 Dec. 2020, Ørsted agreed to sell 50% of the 605MW Greater Changhua 1 offshore wind farm to CDPQ and Cathay Private Equity. The transaction is still subject to regulatory approval from the Taiwanese authorities</t>
    </r>
  </si>
  <si>
    <r>
      <t xml:space="preserve">2038 </t>
    </r>
    <r>
      <rPr>
        <vertAlign val="superscript"/>
        <sz val="7"/>
        <color rgb="FF3B4956"/>
        <rFont val="Orsted Sans"/>
        <family val="3"/>
      </rPr>
      <t>15</t>
    </r>
  </si>
  <si>
    <r>
      <t xml:space="preserve">15 </t>
    </r>
    <r>
      <rPr>
        <sz val="7"/>
        <color theme="1" tint="0.34998626667073579"/>
        <rFont val="Orsted Sans Office"/>
      </rPr>
      <t xml:space="preserve"> 12 months window to start CfD subsidy. Expiry date dependent on start date.</t>
    </r>
  </si>
  <si>
    <t>Pension Danmark, AIP Management</t>
  </si>
  <si>
    <t>AIP Management, PFA</t>
  </si>
  <si>
    <t>Gulf Energy</t>
  </si>
  <si>
    <t>Norges Bank Investment Management (NBIM)</t>
  </si>
  <si>
    <t xml:space="preserve">     Muscle Shoals</t>
  </si>
  <si>
    <r>
      <rPr>
        <vertAlign val="superscript"/>
        <sz val="7"/>
        <color theme="3"/>
        <rFont val="Orsted Sans"/>
        <family val="3"/>
      </rPr>
      <t>4</t>
    </r>
    <r>
      <rPr>
        <sz val="7"/>
        <color theme="3"/>
        <rFont val="Orsted Sans"/>
        <family val="3"/>
      </rPr>
      <t xml:space="preserve"> Including storage (40 MWac)</t>
    </r>
  </si>
  <si>
    <t xml:space="preserve">OF statistics 2011-Q3 2021               </t>
  </si>
  <si>
    <t xml:space="preserve">ON statistics Q4 2018-Q3 2021  </t>
  </si>
  <si>
    <t xml:space="preserve">BO statistics 2018-Q3 2021             </t>
  </si>
  <si>
    <r>
      <t>OFFSHORE WIND FARMS</t>
    </r>
    <r>
      <rPr>
        <b/>
        <vertAlign val="superscript"/>
        <sz val="16"/>
        <color rgb="FF3A9CDE"/>
        <rFont val="Orsted Sans"/>
        <family val="3"/>
      </rPr>
      <t xml:space="preserve">1 </t>
    </r>
    <r>
      <rPr>
        <b/>
        <sz val="16"/>
        <color rgb="FF3A9CDE"/>
        <rFont val="Orsted Sans"/>
        <family val="3"/>
      </rPr>
      <t>- Asset Book updated as of 30 September 2021</t>
    </r>
  </si>
  <si>
    <r>
      <t>ONSHORE WIND and SOLAR FARMS</t>
    </r>
    <r>
      <rPr>
        <b/>
        <vertAlign val="superscript"/>
        <sz val="16"/>
        <color rgb="FF3A9CDE"/>
        <rFont val="Orsted Sans"/>
        <family val="3"/>
      </rPr>
      <t xml:space="preserve">1 </t>
    </r>
    <r>
      <rPr>
        <b/>
        <sz val="16"/>
        <color rgb="FF3A9CDE"/>
        <rFont val="Orsted Sans"/>
        <family val="3"/>
      </rPr>
      <t>- Asset Book updated as of 30 September 2021</t>
    </r>
  </si>
  <si>
    <r>
      <t>HEAT AND POWER PLANTS</t>
    </r>
    <r>
      <rPr>
        <b/>
        <vertAlign val="superscript"/>
        <sz val="16"/>
        <color rgb="FF3A9CDE"/>
        <rFont val="Orsted Sans"/>
        <family val="3"/>
      </rPr>
      <t xml:space="preserve"> </t>
    </r>
    <r>
      <rPr>
        <b/>
        <sz val="16"/>
        <color rgb="FF3A9CDE"/>
        <rFont val="Orsted Sans"/>
        <family val="3"/>
      </rPr>
      <t>- Asset Book updated as of 30 September 2021</t>
    </r>
  </si>
  <si>
    <t>Q3
 2021</t>
  </si>
  <si>
    <t>Q3
2021</t>
  </si>
  <si>
    <t xml:space="preserve">    Willow creek</t>
  </si>
  <si>
    <t xml:space="preserve">    Western trail</t>
  </si>
  <si>
    <r>
      <t>Installed capacity, wind and solar</t>
    </r>
    <r>
      <rPr>
        <vertAlign val="superscript"/>
        <sz val="7"/>
        <color rgb="FF3B4956"/>
        <rFont val="Orsted Sans"/>
        <family val="3"/>
      </rPr>
      <t>9</t>
    </r>
    <r>
      <rPr>
        <sz val="7"/>
        <color rgb="FF3B4956"/>
        <rFont val="Orsted Sans"/>
        <family val="3"/>
      </rPr>
      <t>, GW</t>
    </r>
  </si>
  <si>
    <t>2021</t>
  </si>
  <si>
    <t>Plants</t>
  </si>
  <si>
    <t xml:space="preserve">    Avedøre Power Station, unit 1</t>
  </si>
  <si>
    <t xml:space="preserve">    Avedøre Power Station, unit 2</t>
  </si>
  <si>
    <t xml:space="preserve">    Asnæs Power Station, unit 6</t>
  </si>
  <si>
    <t xml:space="preserve">    Esbjerg Power Station, unit 3</t>
  </si>
  <si>
    <t xml:space="preserve">    Herning Power Station</t>
  </si>
  <si>
    <t xml:space="preserve">    Skærbæk Power Station, unit 3</t>
  </si>
  <si>
    <t xml:space="preserve">    Studstrup Power Station, unit 3</t>
  </si>
  <si>
    <t xml:space="preserve">    H.C. Ørsted Power Station</t>
  </si>
  <si>
    <t xml:space="preserve">    Svanemølle Power Station</t>
  </si>
  <si>
    <t xml:space="preserve">    Kyndby and Masnedø Power Station</t>
  </si>
  <si>
    <r>
      <t>Load factor</t>
    </r>
    <r>
      <rPr>
        <vertAlign val="superscript"/>
        <sz val="7"/>
        <color rgb="FF3B4956"/>
        <rFont val="Orsted Sans"/>
        <family val="3"/>
      </rPr>
      <t>1,10</t>
    </r>
    <r>
      <rPr>
        <sz val="7"/>
        <color rgb="FF3B4956"/>
        <rFont val="Orsted Sans"/>
        <family val="3"/>
      </rPr>
      <t>, wind, %</t>
    </r>
  </si>
  <si>
    <r>
      <t>Wind speed</t>
    </r>
    <r>
      <rPr>
        <vertAlign val="superscript"/>
        <sz val="7"/>
        <color rgb="FF3B4956"/>
        <rFont val="Orsted Sans"/>
        <family val="3"/>
      </rPr>
      <t>5,10</t>
    </r>
    <r>
      <rPr>
        <sz val="7"/>
        <color rgb="FF3B4956"/>
        <rFont val="Orsted Sans"/>
        <family val="3"/>
      </rPr>
      <t>, m/s</t>
    </r>
  </si>
  <si>
    <r>
      <t>Availability</t>
    </r>
    <r>
      <rPr>
        <vertAlign val="superscript"/>
        <sz val="7"/>
        <color rgb="FF3B4956"/>
        <rFont val="Orsted Sans"/>
        <family val="3"/>
      </rPr>
      <t>2,10</t>
    </r>
    <r>
      <rPr>
        <sz val="7"/>
        <color rgb="FF3B4956"/>
        <rFont val="Orsted Sans"/>
        <family val="3"/>
      </rPr>
      <t>, wind, %</t>
    </r>
  </si>
  <si>
    <t>1 Load factor: The ratio between the actual generation over a period relative to the potential generation which is possible by continuously exploiting the maximum capacity over the same period.
2 Availability: Production-based availability is the ratio of actual production to the possible production, which is the sum of lost production and actual production in a given period.
3 Degree days: Number of degrees in absolute figures in difference between the average temperature and the official Danish average indoor temperature of 17 degrees Celcius.
4 The figures indicate values from the latest regulatory financial statements.
5 Wind Speed indicates how many metres per second the wind has blown in the areas where we have wind farms. The weigthing is based on our generation capacity.
6 Eliminations is equal to the internal sale from Offshore to Markets &amp; Bioenergy. The Ørsted power sales is the sum of Offshore, Markets &amp; Bioenergy and elimations.
7 Power sales volumes have been reduced compared to previously announced volumes as we eliminated for internally sourced power generation volumes in Germany and the UK due to the new presentation of power sales volumes in Offshore. 
8 12 months rolling.
9 Including storage 
10 US only</t>
  </si>
  <si>
    <t>Green Investment Group (GIG), Macquarie (MEIF5), BAE Systems Pension Fund, USS</t>
  </si>
  <si>
    <t xml:space="preserve">Macquarie European Infrastructure Fund 5 (MEIF5), USS, StepStone, BAE Systems Pension Funds, CLAL Insurance  </t>
  </si>
  <si>
    <t>Western trail (130 x GE-2.82)</t>
  </si>
  <si>
    <t>ITC</t>
  </si>
  <si>
    <t>30% ITC</t>
  </si>
  <si>
    <t>n/a</t>
  </si>
  <si>
    <t>Helena energy center (wind phase)</t>
  </si>
  <si>
    <t>Helena energy center (solar phase)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</si>
</sst>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3" formatCode="_(* #,##0.00_);_(* \(#,##0.00\);_(* &quot;-&quot;??_);_(@_)"/>
    <numFmt numFmtId="164" formatCode="#,###;\(#,###\);\-"/>
    <numFmt numFmtId="165" formatCode="_ * #,##0.00_ ;_ * \-#,##0.00_ ;_ * &quot;-&quot;??_ ;_ @_ "/>
    <numFmt numFmtId="166" formatCode="0.0"/>
    <numFmt numFmtId="167" formatCode="#,###.0;\(#,###.0\);\-"/>
    <numFmt numFmtId="168" formatCode="#,##0.0"/>
    <numFmt numFmtId="169" formatCode="#,##0;\(#,##0\)"/>
    <numFmt numFmtId="170" formatCode="#,##0;\(#,##0.\)"/>
    <numFmt numFmtId="171" formatCode="_ * #,##0.0_ ;_ * \-#,##0.0_ ;_ * &quot;-&quot;??_ ;_ @_ "/>
    <numFmt numFmtId="172" formatCode="[$-F800]dddd\,\ mmmm\ dd\,\ yyyy"/>
    <numFmt numFmtId="173" formatCode="0.0%"/>
    <numFmt numFmtId="174" formatCode="#,##0.0;\-#,##0.0"/>
    <numFmt numFmtId="175" formatCode="#,##0.00000"/>
    <numFmt numFmtId="176" formatCode="0.000%"/>
    <numFmt numFmtId="177" formatCode="0%;\(0%\)"/>
    <numFmt numFmtId="178" formatCode="0.0%;\(0.0%\)"/>
    <numFmt numFmtId="179" formatCode="#,##0.000"/>
    <numFmt numFmtId="180" formatCode="#,##0.000000"/>
    <numFmt numFmtId="181" formatCode="#,###.00;\(#,###.00\);\-"/>
    <numFmt numFmtId="182" formatCode="#,##0_ ;[Red]\-#,##0\ "/>
  </numFmts>
  <fonts count="44">
    <font>
      <sz val="10"/>
      <color theme="1"/>
      <name val="Arial"/>
      <family val="2"/>
    </font>
    <font>
      <sz val="10"/>
      <color theme="1"/>
      <name val="Arial"/>
      <family val="2"/>
    </font>
    <font>
      <sz val="7"/>
      <color rgb="FF12496F"/>
      <name val="Orsted Sans"/>
      <family val="3"/>
    </font>
    <font>
      <sz val="10"/>
      <color rgb="FF12496F"/>
      <name val="Orsted Sans"/>
      <family val="3"/>
    </font>
    <font>
      <b/>
      <sz val="16"/>
      <color rgb="FF3A9CDE"/>
      <name val="Orsted Sans"/>
      <family val="3"/>
    </font>
    <font>
      <b/>
      <sz val="7"/>
      <color rgb="FF12496F"/>
      <name val="Orsted Sans"/>
      <family val="3"/>
    </font>
    <font>
      <sz val="10"/>
      <name val="MS Sans Serif"/>
      <family val="2"/>
    </font>
    <font>
      <b/>
      <sz val="7"/>
      <color rgb="FF3B4956"/>
      <name val="Orsted Sans"/>
      <family val="3"/>
    </font>
    <font>
      <sz val="10"/>
      <color rgb="FF3B4956"/>
      <name val="Orsted Sans"/>
      <family val="3"/>
    </font>
    <font>
      <sz val="7"/>
      <color rgb="FF3B4956"/>
      <name val="Orsted Sans"/>
      <family val="3"/>
    </font>
    <font>
      <b/>
      <sz val="10"/>
      <color rgb="FF3B4956"/>
      <name val="Orsted Sans"/>
      <family val="3"/>
    </font>
    <font>
      <b/>
      <sz val="10"/>
      <color rgb="FF12496F"/>
      <name val="Orsted Sans"/>
      <family val="3"/>
    </font>
    <font>
      <b/>
      <vertAlign val="superscript"/>
      <sz val="7"/>
      <color rgb="FF3B4956"/>
      <name val="Orsted Sans"/>
      <family val="3"/>
    </font>
    <font>
      <sz val="7"/>
      <name val="Orsted Sans"/>
      <family val="3"/>
    </font>
    <font>
      <sz val="7"/>
      <color rgb="FFFF0000"/>
      <name val="Orsted Sans"/>
      <family val="3"/>
    </font>
    <font>
      <vertAlign val="superscript"/>
      <sz val="7"/>
      <color rgb="FF3B4956"/>
      <name val="Orsted Sans"/>
      <family val="3"/>
    </font>
    <font>
      <b/>
      <sz val="7"/>
      <color rgb="FF3A9CDE"/>
      <name val="Orsted Sans"/>
      <family val="3"/>
    </font>
    <font>
      <b/>
      <sz val="7"/>
      <name val="Orsted Sans"/>
      <family val="3"/>
    </font>
    <font>
      <sz val="10"/>
      <color theme="1"/>
      <name val="Orsted Sans"/>
      <family val="3"/>
    </font>
    <font>
      <b/>
      <sz val="6.5"/>
      <color rgb="FF12496F"/>
      <name val="Orsted Sans"/>
      <family val="3"/>
    </font>
    <font>
      <sz val="6.5"/>
      <color rgb="FF12496F"/>
      <name val="Orsted Sans"/>
      <family val="3"/>
    </font>
    <font>
      <b/>
      <vertAlign val="superscript"/>
      <sz val="16"/>
      <color rgb="FF3A9CDE"/>
      <name val="Orsted Sans"/>
      <family val="3"/>
    </font>
    <font>
      <b/>
      <sz val="16"/>
      <color rgb="FF12496F"/>
      <name val="Orsted Sans"/>
      <family val="3"/>
    </font>
    <font>
      <vertAlign val="superscript"/>
      <sz val="7"/>
      <color rgb="FF12496F"/>
      <name val="Orsted Sans"/>
      <family val="3"/>
    </font>
    <font>
      <vertAlign val="superscript"/>
      <sz val="7"/>
      <name val="Orsted Sans Office"/>
    </font>
    <font>
      <sz val="7"/>
      <name val="Orsted Sans Office"/>
    </font>
    <font>
      <sz val="8"/>
      <color rgb="FF12496F"/>
      <name val="Orsted Sans"/>
      <family val="3"/>
    </font>
    <font>
      <sz val="8"/>
      <color rgb="FF3B4956"/>
      <name val="Orsted Sans"/>
      <family val="3"/>
    </font>
    <font>
      <vertAlign val="superscript"/>
      <sz val="7"/>
      <name val="Orsted Sans"/>
      <family val="3"/>
    </font>
    <font>
      <sz val="8"/>
      <name val="Felbridge DONG Energy Light"/>
      <family val="1"/>
    </font>
    <font>
      <b/>
      <sz val="9"/>
      <color rgb="FF3B4956"/>
      <name val="Orsted Sans"/>
      <family val="3"/>
    </font>
    <font>
      <b/>
      <i/>
      <sz val="10"/>
      <color rgb="FF12496F"/>
      <name val="Orsted Sans"/>
      <family val="3"/>
    </font>
    <font>
      <u/>
      <sz val="10"/>
      <color theme="10"/>
      <name val="Arial"/>
      <family val="2"/>
    </font>
    <font>
      <sz val="8"/>
      <name val="Arial"/>
      <family val="2"/>
    </font>
    <font>
      <sz val="10"/>
      <name val="Times New Roman"/>
      <family val="1"/>
    </font>
    <font>
      <b/>
      <sz val="12"/>
      <color rgb="FF3A9CDE"/>
      <name val="Orsted Sans"/>
      <family val="3"/>
    </font>
    <font>
      <sz val="18"/>
      <color theme="1"/>
      <name val="Orsted Sans"/>
      <family val="3"/>
    </font>
    <font>
      <sz val="18"/>
      <color theme="0"/>
      <name val="Orsted Sans"/>
      <family val="3"/>
    </font>
    <font>
      <b/>
      <sz val="16"/>
      <color theme="1"/>
      <name val="Orsted Sans"/>
      <family val="3"/>
    </font>
    <font>
      <sz val="7"/>
      <color theme="3"/>
      <name val="Orsted Sans"/>
      <family val="3"/>
    </font>
    <font>
      <vertAlign val="superscript"/>
      <sz val="7"/>
      <color theme="3"/>
      <name val="Orsted Sans"/>
      <family val="3"/>
    </font>
    <font>
      <sz val="7"/>
      <color theme="3"/>
      <name val="Orsted Sans Office"/>
    </font>
    <font>
      <vertAlign val="superscript"/>
      <sz val="7"/>
      <color theme="1" tint="0.34998626667073579"/>
      <name val="Orsted Sans"/>
      <family val="3"/>
    </font>
    <font>
      <sz val="7"/>
      <color theme="1" tint="0.34998626667073579"/>
      <name val="Orsted Sans Office"/>
    </font>
  </fonts>
  <fills count="8">
    <fill>
      <patternFill patternType="none"/>
    </fill>
    <fill>
      <patternFill patternType="gray125"/>
    </fill>
    <fill>
      <patternFill patternType="solid">
        <fgColor theme="0"/>
        <bgColor indexed="64"/>
      </patternFill>
    </fill>
    <fill>
      <patternFill patternType="solid">
        <fgColor rgb="FFECE8E4"/>
        <bgColor indexed="64"/>
      </patternFill>
    </fill>
    <fill>
      <patternFill patternType="solid">
        <fgColor rgb="FFEEEBE8"/>
        <bgColor indexed="64"/>
      </patternFill>
    </fill>
    <fill>
      <patternFill patternType="solid">
        <fgColor rgb="FF8ECDC8"/>
        <bgColor indexed="64"/>
      </patternFill>
    </fill>
    <fill>
      <patternFill patternType="solid">
        <fgColor rgb="FF3A9CDE"/>
        <bgColor indexed="64"/>
      </patternFill>
    </fill>
    <fill>
      <patternFill patternType="solid">
        <fgColor rgb="FF644C76"/>
        <bgColor indexed="64"/>
      </patternFill>
    </fill>
  </fills>
  <borders count="11">
    <border>
      <left/>
      <right/>
      <top/>
      <bottom/>
      <diagonal/>
    </border>
    <border>
      <left/>
      <right/>
      <top/>
      <bottom style="thin">
        <color rgb="FF3A9CDE"/>
      </bottom>
      <diagonal/>
    </border>
    <border>
      <left/>
      <right/>
      <top style="thin">
        <color rgb="FF3A9CDE"/>
      </top>
      <bottom style="thin">
        <color rgb="FF3A9CDE"/>
      </bottom>
      <diagonal/>
    </border>
    <border>
      <left/>
      <right/>
      <top style="thin">
        <color rgb="FF3A9CDE"/>
      </top>
      <bottom/>
      <diagonal/>
    </border>
    <border>
      <left/>
      <right/>
      <top/>
      <bottom style="thin">
        <color rgb="FFB1B3B6"/>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theme="8"/>
      </top>
      <bottom/>
      <diagonal/>
    </border>
    <border>
      <left/>
      <right/>
      <top/>
      <bottom style="thin">
        <color theme="8"/>
      </bottom>
      <diagonal/>
    </border>
    <border>
      <left/>
      <right/>
      <top style="thin">
        <color theme="8"/>
      </top>
      <bottom style="thin">
        <color theme="8"/>
      </bottom>
      <diagonal/>
    </border>
  </borders>
  <cellStyleXfs count="11">
    <xf numFmtId="0" fontId="0" fillId="0" borderId="0"/>
    <xf numFmtId="165" fontId="1" fillId="0" borderId="0" applyFont="0" applyFill="0" applyBorder="0" applyAlignment="0" applyProtection="0"/>
    <xf numFmtId="9" fontId="1" fillId="0" borderId="0" applyFont="0" applyFill="0" applyBorder="0" applyAlignment="0" applyProtection="0"/>
    <xf numFmtId="0" fontId="6" fillId="0" borderId="0"/>
    <xf numFmtId="169" fontId="29" fillId="0" borderId="4">
      <alignment horizontal="right" wrapText="1"/>
    </xf>
    <xf numFmtId="170" fontId="29" fillId="0" borderId="4">
      <alignment horizontal="left" wrapText="1"/>
    </xf>
    <xf numFmtId="165" fontId="1" fillId="0" borderId="0" applyFont="0" applyFill="0" applyBorder="0" applyAlignment="0" applyProtection="0"/>
    <xf numFmtId="0" fontId="32" fillId="0" borderId="0" applyNumberFormat="0" applyFill="0" applyBorder="0" applyAlignment="0" applyProtection="0"/>
    <xf numFmtId="0" fontId="34" fillId="0" borderId="0"/>
    <xf numFmtId="43" fontId="34" fillId="0" borderId="0" applyFont="0" applyFill="0" applyBorder="0" applyAlignment="0" applyProtection="0"/>
    <xf numFmtId="9" fontId="34" fillId="0" borderId="0" applyFont="0" applyFill="0" applyBorder="0" applyAlignment="0" applyProtection="0"/>
  </cellStyleXfs>
  <cellXfs count="460">
    <xf numFmtId="0" fontId="0" fillId="0" borderId="0" xfId="0"/>
    <xf numFmtId="0" fontId="2" fillId="0" borderId="0" xfId="0" applyFont="1"/>
    <xf numFmtId="0" fontId="3" fillId="0" borderId="0" xfId="0" applyFont="1"/>
    <xf numFmtId="0" fontId="4" fillId="0" borderId="0" xfId="0" applyFont="1"/>
    <xf numFmtId="0" fontId="5" fillId="0" borderId="0" xfId="0" applyFont="1"/>
    <xf numFmtId="0" fontId="7" fillId="2" borderId="1" xfId="3" applyFont="1" applyFill="1" applyBorder="1" applyProtection="1">
      <protection locked="0"/>
    </xf>
    <xf numFmtId="0" fontId="8" fillId="0" borderId="0" xfId="0" applyFont="1"/>
    <xf numFmtId="0" fontId="7" fillId="0" borderId="0" xfId="0" applyFont="1"/>
    <xf numFmtId="0" fontId="7" fillId="3" borderId="0" xfId="0" applyFont="1" applyFill="1"/>
    <xf numFmtId="0" fontId="9" fillId="0" borderId="0" xfId="0" applyFont="1"/>
    <xf numFmtId="164" fontId="9" fillId="3" borderId="0" xfId="0" applyNumberFormat="1" applyFont="1" applyFill="1"/>
    <xf numFmtId="164" fontId="9" fillId="0" borderId="0" xfId="0" applyNumberFormat="1" applyFont="1" applyAlignment="1">
      <alignment horizontal="right"/>
    </xf>
    <xf numFmtId="164" fontId="9" fillId="0" borderId="0" xfId="0" applyNumberFormat="1" applyFont="1"/>
    <xf numFmtId="0" fontId="8" fillId="2" borderId="0" xfId="0" applyFont="1" applyFill="1"/>
    <xf numFmtId="0" fontId="3" fillId="2" borderId="0" xfId="0" applyFont="1" applyFill="1"/>
    <xf numFmtId="0" fontId="7" fillId="0" borderId="1" xfId="0" applyFont="1" applyBorder="1"/>
    <xf numFmtId="164" fontId="7" fillId="3" borderId="1" xfId="0" applyNumberFormat="1" applyFont="1" applyFill="1" applyBorder="1"/>
    <xf numFmtId="164" fontId="7" fillId="0" borderId="1" xfId="1" applyNumberFormat="1" applyFont="1" applyBorder="1" applyAlignment="1">
      <alignment horizontal="right"/>
    </xf>
    <xf numFmtId="164" fontId="7" fillId="0" borderId="1" xfId="0" applyNumberFormat="1" applyFont="1" applyBorder="1"/>
    <xf numFmtId="164" fontId="7" fillId="0" borderId="1" xfId="1" applyNumberFormat="1" applyFont="1" applyBorder="1"/>
    <xf numFmtId="0" fontId="10" fillId="0" borderId="0" xfId="0" applyFont="1"/>
    <xf numFmtId="0" fontId="11" fillId="0" borderId="0" xfId="0" applyFont="1"/>
    <xf numFmtId="164" fontId="7" fillId="3" borderId="0" xfId="0" applyNumberFormat="1" applyFont="1" applyFill="1"/>
    <xf numFmtId="164" fontId="7" fillId="0" borderId="0" xfId="0" applyNumberFormat="1" applyFont="1"/>
    <xf numFmtId="164" fontId="7" fillId="3" borderId="1" xfId="1" applyNumberFormat="1" applyFont="1" applyFill="1" applyBorder="1" applyAlignment="1">
      <alignment horizontal="right"/>
    </xf>
    <xf numFmtId="164" fontId="7" fillId="0" borderId="1" xfId="0" applyNumberFormat="1" applyFont="1" applyBorder="1" applyAlignment="1">
      <alignment horizontal="right"/>
    </xf>
    <xf numFmtId="0" fontId="7" fillId="0" borderId="2" xfId="0" applyFont="1" applyBorder="1"/>
    <xf numFmtId="164" fontId="7" fillId="0" borderId="2" xfId="1" applyNumberFormat="1" applyFont="1" applyBorder="1"/>
    <xf numFmtId="164" fontId="7" fillId="0" borderId="2" xfId="0" applyNumberFormat="1" applyFont="1" applyBorder="1"/>
    <xf numFmtId="166" fontId="9" fillId="3" borderId="0" xfId="0" applyNumberFormat="1" applyFont="1" applyFill="1"/>
    <xf numFmtId="0" fontId="9" fillId="3" borderId="0" xfId="0" applyFont="1" applyFill="1"/>
    <xf numFmtId="166" fontId="9" fillId="0" borderId="0" xfId="0" applyNumberFormat="1" applyFont="1"/>
    <xf numFmtId="0" fontId="9" fillId="2" borderId="0" xfId="0" applyFont="1" applyFill="1"/>
    <xf numFmtId="9" fontId="9" fillId="3" borderId="0" xfId="0" applyNumberFormat="1" applyFont="1" applyFill="1"/>
    <xf numFmtId="9" fontId="9" fillId="0" borderId="0" xfId="0" applyNumberFormat="1" applyFont="1"/>
    <xf numFmtId="0" fontId="9" fillId="0" borderId="1" xfId="0" applyFont="1" applyBorder="1"/>
    <xf numFmtId="9" fontId="9" fillId="3" borderId="1" xfId="0" applyNumberFormat="1" applyFont="1" applyFill="1" applyBorder="1"/>
    <xf numFmtId="9" fontId="9" fillId="0" borderId="1" xfId="0" applyNumberFormat="1" applyFont="1" applyBorder="1"/>
    <xf numFmtId="164" fontId="9" fillId="3" borderId="1" xfId="1" applyNumberFormat="1" applyFont="1" applyFill="1" applyBorder="1" applyAlignment="1">
      <alignment horizontal="right"/>
    </xf>
    <xf numFmtId="164" fontId="9" fillId="0" borderId="1" xfId="1" applyNumberFormat="1" applyFont="1" applyBorder="1" applyAlignment="1">
      <alignment horizontal="right"/>
    </xf>
    <xf numFmtId="0" fontId="14" fillId="0" borderId="0" xfId="0" applyFont="1"/>
    <xf numFmtId="0" fontId="9" fillId="2" borderId="1" xfId="3" applyFont="1" applyFill="1" applyBorder="1" applyAlignment="1">
      <alignment horizontal="right" wrapText="1"/>
    </xf>
    <xf numFmtId="0" fontId="9" fillId="0" borderId="1" xfId="3" applyFont="1" applyBorder="1" applyAlignment="1">
      <alignment horizontal="right" wrapText="1"/>
    </xf>
    <xf numFmtId="164" fontId="7" fillId="3" borderId="1" xfId="1" applyNumberFormat="1" applyFont="1" applyFill="1" applyBorder="1"/>
    <xf numFmtId="164" fontId="7" fillId="3" borderId="0" xfId="1" applyNumberFormat="1" applyFont="1" applyFill="1"/>
    <xf numFmtId="164" fontId="7" fillId="0" borderId="0" xfId="1" applyNumberFormat="1" applyFont="1"/>
    <xf numFmtId="164" fontId="9" fillId="3" borderId="0" xfId="1" applyNumberFormat="1" applyFont="1" applyFill="1"/>
    <xf numFmtId="164" fontId="9" fillId="0" borderId="0" xfId="1" applyNumberFormat="1" applyFont="1"/>
    <xf numFmtId="164" fontId="9" fillId="0" borderId="1" xfId="0" applyNumberFormat="1" applyFont="1" applyBorder="1"/>
    <xf numFmtId="0" fontId="9" fillId="0" borderId="3" xfId="0" applyFont="1" applyBorder="1"/>
    <xf numFmtId="164" fontId="9" fillId="0" borderId="3" xfId="0" applyNumberFormat="1" applyFont="1" applyBorder="1"/>
    <xf numFmtId="164" fontId="9" fillId="0" borderId="3" xfId="0" applyNumberFormat="1" applyFont="1" applyBorder="1" applyAlignment="1">
      <alignment horizontal="right"/>
    </xf>
    <xf numFmtId="0" fontId="7" fillId="0" borderId="1" xfId="0" applyFont="1" applyBorder="1" applyAlignment="1">
      <alignment vertical="center"/>
    </xf>
    <xf numFmtId="0" fontId="7" fillId="0" borderId="0" xfId="0" applyFont="1" applyAlignment="1">
      <alignment vertical="center"/>
    </xf>
    <xf numFmtId="164" fontId="7" fillId="0" borderId="0" xfId="1" applyNumberFormat="1" applyFont="1" applyAlignment="1">
      <alignment horizontal="right"/>
    </xf>
    <xf numFmtId="167" fontId="9" fillId="4" borderId="0" xfId="0" applyNumberFormat="1" applyFont="1" applyFill="1"/>
    <xf numFmtId="167" fontId="9" fillId="0" borderId="0" xfId="0" applyNumberFormat="1" applyFont="1"/>
    <xf numFmtId="3" fontId="9" fillId="3" borderId="0" xfId="0" applyNumberFormat="1" applyFont="1" applyFill="1"/>
    <xf numFmtId="167" fontId="7" fillId="0" borderId="1" xfId="0" applyNumberFormat="1" applyFont="1" applyBorder="1"/>
    <xf numFmtId="164" fontId="7" fillId="0" borderId="1" xfId="0" quotePrefix="1" applyNumberFormat="1" applyFont="1" applyBorder="1" applyAlignment="1">
      <alignment horizontal="right"/>
    </xf>
    <xf numFmtId="164" fontId="7" fillId="2" borderId="0" xfId="1" applyNumberFormat="1" applyFont="1" applyFill="1"/>
    <xf numFmtId="0" fontId="7" fillId="2" borderId="0" xfId="0" applyFont="1" applyFill="1"/>
    <xf numFmtId="164" fontId="9" fillId="3" borderId="1" xfId="0" applyNumberFormat="1" applyFont="1" applyFill="1" applyBorder="1"/>
    <xf numFmtId="0" fontId="9" fillId="0" borderId="2" xfId="0" applyFont="1" applyBorder="1"/>
    <xf numFmtId="166" fontId="9" fillId="2" borderId="0" xfId="0" applyNumberFormat="1" applyFont="1" applyFill="1"/>
    <xf numFmtId="0" fontId="9" fillId="2" borderId="0" xfId="3" applyFont="1" applyFill="1"/>
    <xf numFmtId="0" fontId="2" fillId="2" borderId="0" xfId="0" applyFont="1" applyFill="1"/>
    <xf numFmtId="0" fontId="4" fillId="2" borderId="0" xfId="0" applyFont="1" applyFill="1"/>
    <xf numFmtId="0" fontId="16" fillId="2" borderId="0" xfId="0" applyFont="1" applyFill="1"/>
    <xf numFmtId="0" fontId="16" fillId="0" borderId="0" xfId="0" applyFont="1"/>
    <xf numFmtId="3" fontId="9" fillId="0" borderId="0" xfId="0" applyNumberFormat="1" applyFont="1"/>
    <xf numFmtId="0" fontId="7" fillId="2" borderId="1" xfId="0" applyFont="1" applyFill="1" applyBorder="1"/>
    <xf numFmtId="3" fontId="7" fillId="0" borderId="1" xfId="0" applyNumberFormat="1" applyFont="1" applyBorder="1"/>
    <xf numFmtId="0" fontId="9" fillId="2" borderId="1" xfId="0" applyFont="1" applyFill="1" applyBorder="1"/>
    <xf numFmtId="3" fontId="9" fillId="0" borderId="1" xfId="0" applyNumberFormat="1" applyFont="1" applyBorder="1"/>
    <xf numFmtId="0" fontId="2" fillId="0" borderId="0" xfId="0" applyFont="1" applyAlignment="1">
      <alignment horizontal="right"/>
    </xf>
    <xf numFmtId="164" fontId="2" fillId="0" borderId="0" xfId="0" applyNumberFormat="1" applyFont="1" applyAlignment="1">
      <alignment horizontal="right"/>
    </xf>
    <xf numFmtId="0" fontId="9" fillId="0" borderId="0" xfId="0" applyFont="1" applyAlignment="1">
      <alignment horizontal="right"/>
    </xf>
    <xf numFmtId="0" fontId="7" fillId="0" borderId="1" xfId="0" applyFont="1" applyBorder="1" applyAlignment="1">
      <alignment horizontal="right"/>
    </xf>
    <xf numFmtId="164" fontId="17" fillId="0" borderId="1" xfId="0" applyNumberFormat="1" applyFont="1" applyBorder="1" applyAlignment="1">
      <alignment horizontal="right"/>
    </xf>
    <xf numFmtId="0" fontId="17" fillId="0" borderId="1" xfId="0" applyFont="1" applyBorder="1" applyAlignment="1">
      <alignment horizontal="right"/>
    </xf>
    <xf numFmtId="9" fontId="7" fillId="0" borderId="1" xfId="0" applyNumberFormat="1" applyFont="1" applyBorder="1" applyAlignment="1">
      <alignment horizontal="right"/>
    </xf>
    <xf numFmtId="0" fontId="13" fillId="2" borderId="0" xfId="0" applyFont="1" applyFill="1"/>
    <xf numFmtId="9" fontId="9" fillId="2" borderId="0" xfId="0" applyNumberFormat="1" applyFont="1" applyFill="1" applyAlignment="1">
      <alignment horizontal="right"/>
    </xf>
    <xf numFmtId="164" fontId="9" fillId="2" borderId="0" xfId="0" applyNumberFormat="1" applyFont="1" applyFill="1" applyAlignment="1">
      <alignment horizontal="right"/>
    </xf>
    <xf numFmtId="0" fontId="9" fillId="0" borderId="1" xfId="0" applyFont="1" applyBorder="1" applyAlignment="1">
      <alignment horizontal="right" wrapText="1"/>
    </xf>
    <xf numFmtId="0" fontId="18" fillId="0" borderId="0" xfId="0" applyFont="1" applyProtection="1">
      <protection locked="0"/>
    </xf>
    <xf numFmtId="0" fontId="19" fillId="0" borderId="0" xfId="3" applyFont="1" applyAlignment="1" applyProtection="1">
      <alignment horizontal="right"/>
      <protection locked="0"/>
    </xf>
    <xf numFmtId="0" fontId="20" fillId="0" borderId="0" xfId="3" applyFont="1" applyAlignment="1" applyProtection="1">
      <alignment horizontal="right"/>
      <protection locked="0"/>
    </xf>
    <xf numFmtId="0" fontId="20" fillId="0" borderId="0" xfId="3" applyFont="1" applyProtection="1">
      <protection locked="0"/>
    </xf>
    <xf numFmtId="49" fontId="2" fillId="0" borderId="0" xfId="3" applyNumberFormat="1" applyFont="1" applyProtection="1">
      <protection locked="0"/>
    </xf>
    <xf numFmtId="0" fontId="18" fillId="0" borderId="0" xfId="0" applyFont="1"/>
    <xf numFmtId="0" fontId="20" fillId="0" borderId="0" xfId="0" applyFont="1" applyAlignment="1">
      <alignment horizontal="right"/>
    </xf>
    <xf numFmtId="0" fontId="22" fillId="0" borderId="0" xfId="0" applyFont="1"/>
    <xf numFmtId="0" fontId="18" fillId="0" borderId="0" xfId="0" applyFont="1" applyAlignment="1">
      <alignment horizontal="right"/>
    </xf>
    <xf numFmtId="0" fontId="23" fillId="2" borderId="0" xfId="0" applyFont="1" applyFill="1"/>
    <xf numFmtId="0" fontId="26" fillId="2" borderId="0" xfId="0" applyFont="1" applyFill="1"/>
    <xf numFmtId="0" fontId="27" fillId="2" borderId="0" xfId="0" applyFont="1" applyFill="1"/>
    <xf numFmtId="0" fontId="27" fillId="2" borderId="0" xfId="0" applyFont="1" applyFill="1" applyAlignment="1">
      <alignment horizontal="right"/>
    </xf>
    <xf numFmtId="0" fontId="9" fillId="2" borderId="0" xfId="0" applyFont="1" applyFill="1" applyAlignment="1">
      <alignment horizontal="left"/>
    </xf>
    <xf numFmtId="4" fontId="27" fillId="2" borderId="0" xfId="0" applyNumberFormat="1" applyFont="1" applyFill="1"/>
    <xf numFmtId="168" fontId="27" fillId="2" borderId="0" xfId="0" applyNumberFormat="1" applyFont="1" applyFill="1"/>
    <xf numFmtId="3" fontId="27" fillId="2" borderId="0" xfId="0" applyNumberFormat="1" applyFont="1" applyFill="1"/>
    <xf numFmtId="3" fontId="7" fillId="2" borderId="0" xfId="4" applyNumberFormat="1" applyFont="1" applyFill="1" applyBorder="1" applyAlignment="1">
      <alignment horizontal="right"/>
    </xf>
    <xf numFmtId="3" fontId="7" fillId="2" borderId="0" xfId="4" applyNumberFormat="1" applyFont="1" applyFill="1" applyBorder="1" applyAlignment="1">
      <alignment horizontal="right" vertical="center"/>
    </xf>
    <xf numFmtId="170" fontId="9" fillId="2" borderId="0" xfId="5" applyFont="1" applyFill="1" applyBorder="1" applyAlignment="1">
      <alignment horizontal="left"/>
    </xf>
    <xf numFmtId="3" fontId="14" fillId="0" borderId="0" xfId="4" applyNumberFormat="1" applyFont="1" applyBorder="1" applyAlignment="1">
      <alignment horizontal="right" vertical="center"/>
    </xf>
    <xf numFmtId="3" fontId="9" fillId="2" borderId="0" xfId="4" applyNumberFormat="1" applyFont="1" applyFill="1" applyBorder="1" applyAlignment="1">
      <alignment horizontal="right" vertical="center"/>
    </xf>
    <xf numFmtId="3" fontId="9" fillId="2" borderId="3" xfId="4" applyNumberFormat="1" applyFont="1" applyFill="1" applyBorder="1" applyAlignment="1">
      <alignment horizontal="right" vertical="center"/>
    </xf>
    <xf numFmtId="3" fontId="9" fillId="2" borderId="3" xfId="4" applyNumberFormat="1" applyFont="1" applyFill="1" applyBorder="1" applyAlignment="1">
      <alignment horizontal="right"/>
    </xf>
    <xf numFmtId="170" fontId="9" fillId="2" borderId="3" xfId="5" applyFont="1" applyFill="1" applyBorder="1" applyAlignment="1">
      <alignment horizontal="left"/>
    </xf>
    <xf numFmtId="3" fontId="7" fillId="0" borderId="0" xfId="4" applyNumberFormat="1" applyFont="1" applyBorder="1" applyAlignment="1">
      <alignment horizontal="right" vertical="center"/>
    </xf>
    <xf numFmtId="3" fontId="9" fillId="0" borderId="0" xfId="4" applyNumberFormat="1" applyFont="1" applyBorder="1" applyAlignment="1">
      <alignment horizontal="left" vertical="center"/>
    </xf>
    <xf numFmtId="3" fontId="9" fillId="0" borderId="2" xfId="4" applyNumberFormat="1" applyFont="1" applyBorder="1" applyAlignment="1">
      <alignment horizontal="right" vertical="center"/>
    </xf>
    <xf numFmtId="3" fontId="9" fillId="2" borderId="2" xfId="4" applyNumberFormat="1" applyFont="1" applyFill="1" applyBorder="1" applyAlignment="1">
      <alignment horizontal="right" vertical="center"/>
    </xf>
    <xf numFmtId="170" fontId="9" fillId="2" borderId="2" xfId="5" applyFont="1" applyFill="1" applyBorder="1" applyAlignment="1">
      <alignment horizontal="left"/>
    </xf>
    <xf numFmtId="171" fontId="2" fillId="2" borderId="0" xfId="6" applyNumberFormat="1" applyFont="1" applyFill="1"/>
    <xf numFmtId="3" fontId="13" fillId="0" borderId="0" xfId="4" applyNumberFormat="1" applyFont="1" applyBorder="1" applyAlignment="1">
      <alignment horizontal="left" vertical="center"/>
    </xf>
    <xf numFmtId="3" fontId="9" fillId="2" borderId="0" xfId="4" applyNumberFormat="1" applyFont="1" applyFill="1" applyBorder="1" applyAlignment="1">
      <alignment horizontal="right"/>
    </xf>
    <xf numFmtId="0" fontId="7" fillId="2" borderId="1" xfId="0" applyFont="1" applyFill="1" applyBorder="1" applyAlignment="1">
      <alignment horizontal="left" wrapText="1"/>
    </xf>
    <xf numFmtId="3" fontId="9" fillId="2" borderId="0" xfId="0" applyNumberFormat="1" applyFont="1" applyFill="1" applyAlignment="1">
      <alignment wrapText="1"/>
    </xf>
    <xf numFmtId="3" fontId="7" fillId="2" borderId="1" xfId="4" applyNumberFormat="1" applyFont="1" applyFill="1" applyBorder="1" applyAlignment="1">
      <alignment horizontal="right"/>
    </xf>
    <xf numFmtId="3" fontId="7" fillId="2" borderId="1" xfId="4" applyNumberFormat="1" applyFont="1" applyFill="1" applyBorder="1" applyAlignment="1">
      <alignment horizontal="right" vertical="center"/>
    </xf>
    <xf numFmtId="1" fontId="9" fillId="2" borderId="1" xfId="0" applyNumberFormat="1" applyFont="1" applyFill="1" applyBorder="1" applyAlignment="1">
      <alignment wrapText="1"/>
    </xf>
    <xf numFmtId="3" fontId="17" fillId="2" borderId="1" xfId="4" applyNumberFormat="1" applyFont="1" applyFill="1" applyBorder="1" applyAlignment="1">
      <alignment horizontal="right"/>
    </xf>
    <xf numFmtId="172" fontId="7" fillId="2" borderId="1" xfId="4" applyNumberFormat="1" applyFont="1" applyFill="1" applyBorder="1" applyAlignment="1">
      <alignment horizontal="right"/>
    </xf>
    <xf numFmtId="3" fontId="7" fillId="0" borderId="1" xfId="4" applyNumberFormat="1" applyFont="1" applyBorder="1" applyAlignment="1">
      <alignment horizontal="right" vertical="center"/>
    </xf>
    <xf numFmtId="3" fontId="7" fillId="2" borderId="1" xfId="4" applyNumberFormat="1" applyFont="1" applyFill="1" applyBorder="1" applyAlignment="1">
      <alignment horizontal="left" vertical="center"/>
    </xf>
    <xf numFmtId="0" fontId="9" fillId="0" borderId="0" xfId="2" applyNumberFormat="1" applyFont="1" applyAlignment="1">
      <alignment horizontal="right" vertical="center" wrapText="1"/>
    </xf>
    <xf numFmtId="0" fontId="13" fillId="0" borderId="0" xfId="2" applyNumberFormat="1" applyFont="1" applyAlignment="1">
      <alignment horizontal="right" vertical="center" wrapText="1"/>
    </xf>
    <xf numFmtId="0" fontId="25" fillId="0" borderId="0" xfId="2" applyNumberFormat="1" applyFont="1" applyAlignment="1">
      <alignment horizontal="right" vertical="center" wrapText="1"/>
    </xf>
    <xf numFmtId="3" fontId="25" fillId="0" borderId="0" xfId="4" applyNumberFormat="1" applyFont="1" applyBorder="1" applyAlignment="1">
      <alignment horizontal="right"/>
    </xf>
    <xf numFmtId="3" fontId="25" fillId="0" borderId="0" xfId="4" applyNumberFormat="1" applyFont="1" applyBorder="1" applyAlignment="1">
      <alignment horizontal="right" vertical="center"/>
    </xf>
    <xf numFmtId="3" fontId="25" fillId="2" borderId="0" xfId="2" applyNumberFormat="1" applyFont="1" applyFill="1" applyAlignment="1">
      <alignment horizontal="right" vertical="center" wrapText="1"/>
    </xf>
    <xf numFmtId="3" fontId="9" fillId="2" borderId="3" xfId="2" applyNumberFormat="1" applyFont="1" applyFill="1" applyBorder="1" applyAlignment="1">
      <alignment horizontal="right" vertical="center" wrapText="1"/>
    </xf>
    <xf numFmtId="0" fontId="30" fillId="2" borderId="0" xfId="0" applyFont="1" applyFill="1"/>
    <xf numFmtId="37" fontId="9" fillId="2" borderId="0" xfId="0" applyNumberFormat="1" applyFont="1" applyFill="1"/>
    <xf numFmtId="3" fontId="9" fillId="2" borderId="0" xfId="2" applyNumberFormat="1" applyFont="1" applyFill="1" applyAlignment="1">
      <alignment horizontal="right" vertical="center" wrapText="1"/>
    </xf>
    <xf numFmtId="168" fontId="9" fillId="2" borderId="0" xfId="2" applyNumberFormat="1" applyFont="1" applyFill="1" applyAlignment="1">
      <alignment horizontal="right" vertical="center" wrapText="1"/>
    </xf>
    <xf numFmtId="0" fontId="9" fillId="2" borderId="0" xfId="2" applyNumberFormat="1" applyFont="1" applyFill="1" applyAlignment="1">
      <alignment horizontal="right" vertical="center" wrapText="1"/>
    </xf>
    <xf numFmtId="173" fontId="9" fillId="2" borderId="0" xfId="2" applyNumberFormat="1" applyFont="1" applyFill="1" applyAlignment="1">
      <alignment horizontal="right" vertical="center" wrapText="1"/>
    </xf>
    <xf numFmtId="0" fontId="9" fillId="2" borderId="0" xfId="0" applyFont="1" applyFill="1" applyAlignment="1">
      <alignment horizontal="left" vertical="center"/>
    </xf>
    <xf numFmtId="174" fontId="9" fillId="2" borderId="0" xfId="0" applyNumberFormat="1" applyFont="1" applyFill="1"/>
    <xf numFmtId="0" fontId="30" fillId="2" borderId="1" xfId="0" applyFont="1" applyFill="1" applyBorder="1"/>
    <xf numFmtId="170" fontId="7" fillId="2" borderId="1" xfId="5" applyFont="1" applyFill="1" applyBorder="1" applyAlignment="1">
      <alignment horizontal="left"/>
    </xf>
    <xf numFmtId="3" fontId="7" fillId="0" borderId="1" xfId="4" applyNumberFormat="1" applyFont="1" applyBorder="1" applyAlignment="1">
      <alignment horizontal="right"/>
    </xf>
    <xf numFmtId="168" fontId="9" fillId="0" borderId="0" xfId="4" applyNumberFormat="1" applyFont="1" applyBorder="1" applyAlignment="1">
      <alignment horizontal="right"/>
    </xf>
    <xf numFmtId="0" fontId="9" fillId="0" borderId="0" xfId="0" applyFont="1" applyAlignment="1">
      <alignment vertical="center"/>
    </xf>
    <xf numFmtId="3" fontId="9" fillId="0" borderId="0" xfId="4" applyNumberFormat="1" applyFont="1" applyBorder="1" applyAlignment="1">
      <alignment horizontal="right"/>
    </xf>
    <xf numFmtId="0" fontId="9" fillId="0" borderId="0" xfId="4" applyNumberFormat="1" applyFont="1" applyBorder="1" applyAlignment="1">
      <alignment horizontal="right"/>
    </xf>
    <xf numFmtId="3" fontId="9" fillId="0" borderId="0" xfId="4" applyNumberFormat="1" applyFont="1" applyBorder="1" applyAlignment="1">
      <alignment horizontal="right" vertical="center"/>
    </xf>
    <xf numFmtId="0" fontId="2" fillId="0" borderId="0" xfId="0" quotePrefix="1" applyFont="1" applyAlignment="1">
      <alignment horizontal="right"/>
    </xf>
    <xf numFmtId="3" fontId="9" fillId="2" borderId="1" xfId="4" applyNumberFormat="1" applyFont="1" applyFill="1" applyBorder="1" applyAlignment="1">
      <alignment horizontal="right"/>
    </xf>
    <xf numFmtId="172" fontId="7" fillId="2" borderId="0" xfId="4" applyNumberFormat="1" applyFont="1" applyFill="1" applyBorder="1" applyAlignment="1">
      <alignment horizontal="right"/>
    </xf>
    <xf numFmtId="3" fontId="7" fillId="2" borderId="0" xfId="4" applyNumberFormat="1" applyFont="1" applyFill="1" applyBorder="1" applyAlignment="1">
      <alignment horizontal="left" vertical="center"/>
    </xf>
    <xf numFmtId="170" fontId="7" fillId="2" borderId="0" xfId="5" applyFont="1" applyFill="1" applyBorder="1" applyAlignment="1">
      <alignment horizontal="right"/>
    </xf>
    <xf numFmtId="49" fontId="9" fillId="2" borderId="0" xfId="2" applyNumberFormat="1" applyFont="1" applyFill="1" applyAlignment="1">
      <alignment horizontal="right" vertical="center" wrapText="1"/>
    </xf>
    <xf numFmtId="3" fontId="9" fillId="2" borderId="0" xfId="4" applyNumberFormat="1" applyFont="1" applyFill="1" applyBorder="1" applyAlignment="1">
      <alignment horizontal="right" vertical="center" wrapText="1"/>
    </xf>
    <xf numFmtId="3" fontId="9" fillId="0" borderId="0" xfId="2" applyNumberFormat="1" applyFont="1" applyAlignment="1">
      <alignment horizontal="right" vertical="center" wrapText="1"/>
    </xf>
    <xf numFmtId="170" fontId="7" fillId="2" borderId="0" xfId="5" applyFont="1" applyFill="1" applyBorder="1" applyAlignment="1">
      <alignment horizontal="right" wrapText="1"/>
    </xf>
    <xf numFmtId="49" fontId="9" fillId="0" borderId="0" xfId="2" applyNumberFormat="1" applyFont="1" applyAlignment="1">
      <alignment horizontal="right" vertical="center" wrapText="1"/>
    </xf>
    <xf numFmtId="0" fontId="9" fillId="0" borderId="0" xfId="0" applyFont="1" applyAlignment="1">
      <alignment horizontal="left" vertical="center"/>
    </xf>
    <xf numFmtId="3" fontId="9" fillId="2" borderId="0" xfId="0" applyNumberFormat="1" applyFont="1" applyFill="1" applyAlignment="1">
      <alignment horizontal="right" wrapText="1"/>
    </xf>
    <xf numFmtId="0" fontId="9" fillId="2" borderId="0" xfId="0" applyFont="1" applyFill="1" applyAlignment="1">
      <alignment vertical="center"/>
    </xf>
    <xf numFmtId="175" fontId="9" fillId="0" borderId="0" xfId="2" quotePrefix="1" applyNumberFormat="1" applyFont="1" applyAlignment="1">
      <alignment horizontal="right" vertical="center" wrapText="1"/>
    </xf>
    <xf numFmtId="3" fontId="9" fillId="2" borderId="0" xfId="4" quotePrefix="1" applyNumberFormat="1" applyFont="1" applyFill="1" applyBorder="1" applyAlignment="1">
      <alignment horizontal="right" vertical="center" wrapText="1"/>
    </xf>
    <xf numFmtId="165" fontId="7" fillId="2" borderId="1" xfId="6" applyFont="1" applyFill="1" applyBorder="1" applyAlignment="1">
      <alignment horizontal="right" vertical="center"/>
    </xf>
    <xf numFmtId="3" fontId="9" fillId="0" borderId="0" xfId="4" applyNumberFormat="1" applyFont="1" applyBorder="1" applyAlignment="1">
      <alignment horizontal="right" vertical="center" wrapText="1"/>
    </xf>
    <xf numFmtId="9" fontId="9" fillId="2" borderId="0" xfId="2" applyFont="1" applyFill="1" applyAlignment="1">
      <alignment horizontal="right" vertical="center" wrapText="1"/>
    </xf>
    <xf numFmtId="168" fontId="9" fillId="2" borderId="0" xfId="0" applyNumberFormat="1" applyFont="1" applyFill="1" applyAlignment="1">
      <alignment horizontal="right" vertical="center" wrapText="1"/>
    </xf>
    <xf numFmtId="3" fontId="9" fillId="2" borderId="0" xfId="0" applyNumberFormat="1" applyFont="1" applyFill="1" applyAlignment="1">
      <alignment horizontal="right" vertical="center" wrapText="1"/>
    </xf>
    <xf numFmtId="3" fontId="9" fillId="2" borderId="0" xfId="4" applyNumberFormat="1" applyFont="1" applyFill="1" applyBorder="1" applyAlignment="1">
      <alignment horizontal="right" vertical="top" wrapText="1"/>
    </xf>
    <xf numFmtId="166" fontId="9" fillId="2" borderId="0" xfId="0" applyNumberFormat="1" applyFont="1" applyFill="1" applyAlignment="1">
      <alignment vertical="center"/>
    </xf>
    <xf numFmtId="0" fontId="9" fillId="2" borderId="0" xfId="0" quotePrefix="1" applyFont="1" applyFill="1"/>
    <xf numFmtId="168" fontId="9" fillId="2" borderId="0" xfId="4" applyNumberFormat="1" applyFont="1" applyFill="1" applyBorder="1" applyAlignment="1">
      <alignment horizontal="right" vertical="center" wrapText="1"/>
    </xf>
    <xf numFmtId="172" fontId="9" fillId="2" borderId="0" xfId="2" applyNumberFormat="1" applyFont="1" applyFill="1" applyAlignment="1">
      <alignment horizontal="right" vertical="center" wrapText="1"/>
    </xf>
    <xf numFmtId="3" fontId="9" fillId="2" borderId="0" xfId="0" applyNumberFormat="1" applyFont="1" applyFill="1" applyAlignment="1">
      <alignment horizontal="right"/>
    </xf>
    <xf numFmtId="3" fontId="9" fillId="2" borderId="0" xfId="0" applyNumberFormat="1" applyFont="1" applyFill="1"/>
    <xf numFmtId="1" fontId="9" fillId="2" borderId="0" xfId="0" applyNumberFormat="1" applyFont="1" applyFill="1" applyAlignment="1">
      <alignment horizontal="right" wrapText="1"/>
    </xf>
    <xf numFmtId="172" fontId="9" fillId="2" borderId="0" xfId="4" applyNumberFormat="1" applyFont="1" applyFill="1" applyBorder="1" applyAlignment="1">
      <alignment horizontal="right" vertical="top" wrapText="1"/>
    </xf>
    <xf numFmtId="4" fontId="9" fillId="2" borderId="0" xfId="4" applyNumberFormat="1" applyFont="1" applyFill="1" applyBorder="1" applyAlignment="1">
      <alignment horizontal="right" vertical="center" wrapText="1"/>
    </xf>
    <xf numFmtId="168" fontId="9" fillId="0" borderId="0" xfId="4" applyNumberFormat="1" applyFont="1" applyBorder="1" applyAlignment="1">
      <alignment horizontal="right" vertical="center" wrapText="1"/>
    </xf>
    <xf numFmtId="172" fontId="9" fillId="2" borderId="0" xfId="4" applyNumberFormat="1" applyFont="1" applyFill="1" applyBorder="1" applyAlignment="1">
      <alignment horizontal="right" vertical="center" wrapText="1"/>
    </xf>
    <xf numFmtId="4" fontId="9" fillId="2" borderId="0" xfId="2" applyNumberFormat="1" applyFont="1" applyFill="1" applyAlignment="1">
      <alignment horizontal="right" vertical="center" wrapText="1"/>
    </xf>
    <xf numFmtId="49" fontId="9" fillId="2" borderId="0" xfId="4" applyNumberFormat="1" applyFont="1" applyFill="1" applyBorder="1" applyAlignment="1">
      <alignment horizontal="right" vertical="center" wrapText="1"/>
    </xf>
    <xf numFmtId="3" fontId="9" fillId="0" borderId="0" xfId="2" quotePrefix="1" applyNumberFormat="1" applyFont="1" applyAlignment="1">
      <alignment horizontal="right" vertical="center" wrapText="1"/>
    </xf>
    <xf numFmtId="0" fontId="9" fillId="2" borderId="0" xfId="0" applyFont="1" applyFill="1" applyAlignment="1">
      <alignment wrapText="1"/>
    </xf>
    <xf numFmtId="0" fontId="2" fillId="2" borderId="0" xfId="0" applyFont="1" applyFill="1" applyAlignment="1">
      <alignment horizontal="left"/>
    </xf>
    <xf numFmtId="0" fontId="2" fillId="2" borderId="0" xfId="0" applyFont="1" applyFill="1" applyAlignment="1">
      <alignment horizontal="right"/>
    </xf>
    <xf numFmtId="0" fontId="5" fillId="2" borderId="0" xfId="0" applyFont="1" applyFill="1"/>
    <xf numFmtId="0" fontId="31" fillId="2" borderId="0" xfId="0" applyFont="1" applyFill="1"/>
    <xf numFmtId="0" fontId="9" fillId="0" borderId="0" xfId="0" applyFont="1" applyAlignment="1">
      <alignment horizontal="left"/>
    </xf>
    <xf numFmtId="3" fontId="7" fillId="2" borderId="2" xfId="4" applyNumberFormat="1" applyFont="1" applyFill="1" applyBorder="1" applyAlignment="1">
      <alignment horizontal="right"/>
    </xf>
    <xf numFmtId="3" fontId="14" fillId="0" borderId="2" xfId="4" applyNumberFormat="1" applyFont="1" applyBorder="1" applyAlignment="1">
      <alignment horizontal="right"/>
    </xf>
    <xf numFmtId="3" fontId="9" fillId="2" borderId="2" xfId="4" applyNumberFormat="1" applyFont="1" applyFill="1" applyBorder="1" applyAlignment="1">
      <alignment horizontal="right"/>
    </xf>
    <xf numFmtId="164" fontId="9" fillId="0" borderId="2" xfId="4" applyNumberFormat="1" applyFont="1" applyBorder="1" applyAlignment="1">
      <alignment horizontal="right"/>
    </xf>
    <xf numFmtId="170" fontId="9" fillId="2" borderId="2" xfId="5" applyFont="1" applyFill="1" applyBorder="1">
      <alignment horizontal="left" wrapText="1"/>
    </xf>
    <xf numFmtId="164" fontId="9" fillId="2" borderId="2" xfId="4" applyNumberFormat="1" applyFont="1" applyFill="1" applyBorder="1" applyAlignment="1">
      <alignment horizontal="right"/>
    </xf>
    <xf numFmtId="164" fontId="7" fillId="2" borderId="1" xfId="4" applyNumberFormat="1" applyFont="1" applyFill="1" applyBorder="1" applyAlignment="1">
      <alignment horizontal="right" vertical="center"/>
    </xf>
    <xf numFmtId="164" fontId="9" fillId="2" borderId="0" xfId="4" applyNumberFormat="1" applyFont="1" applyFill="1" applyBorder="1" applyAlignment="1">
      <alignment horizontal="right" vertical="center"/>
    </xf>
    <xf numFmtId="164" fontId="7" fillId="2" borderId="0" xfId="4" applyNumberFormat="1" applyFont="1" applyFill="1" applyBorder="1" applyAlignment="1">
      <alignment horizontal="right" vertical="center"/>
    </xf>
    <xf numFmtId="49" fontId="9" fillId="0" borderId="0" xfId="4" applyNumberFormat="1" applyFont="1" applyBorder="1" applyAlignment="1">
      <alignment horizontal="right" vertical="center" wrapText="1"/>
    </xf>
    <xf numFmtId="164" fontId="9" fillId="0" borderId="0" xfId="4" applyNumberFormat="1" applyFont="1" applyBorder="1" applyAlignment="1">
      <alignment horizontal="right" vertical="center"/>
    </xf>
    <xf numFmtId="3" fontId="9" fillId="2" borderId="0" xfId="4" applyNumberFormat="1" applyFont="1" applyFill="1" applyBorder="1" applyAlignment="1">
      <alignment horizontal="left" vertical="center"/>
    </xf>
    <xf numFmtId="0" fontId="9" fillId="0" borderId="0" xfId="0" applyFont="1" applyAlignment="1">
      <alignment wrapText="1"/>
    </xf>
    <xf numFmtId="164" fontId="9" fillId="0" borderId="0" xfId="2" applyNumberFormat="1" applyFont="1" applyAlignment="1">
      <alignment horizontal="right" vertical="center" wrapText="1"/>
    </xf>
    <xf numFmtId="164" fontId="9" fillId="2" borderId="0" xfId="2" applyNumberFormat="1" applyFont="1" applyFill="1" applyAlignment="1">
      <alignment horizontal="right" vertical="center" wrapText="1"/>
    </xf>
    <xf numFmtId="164" fontId="9" fillId="2" borderId="0" xfId="0" applyNumberFormat="1" applyFont="1" applyFill="1" applyAlignment="1">
      <alignment horizontal="right" wrapText="1"/>
    </xf>
    <xf numFmtId="0" fontId="0" fillId="2" borderId="0" xfId="0" applyFill="1"/>
    <xf numFmtId="0" fontId="4" fillId="2" borderId="0" xfId="8" applyFont="1" applyFill="1"/>
    <xf numFmtId="0" fontId="7" fillId="2" borderId="0" xfId="8" applyFont="1" applyFill="1"/>
    <xf numFmtId="0" fontId="7" fillId="2" borderId="0" xfId="3" applyFont="1" applyFill="1"/>
    <xf numFmtId="0" fontId="35" fillId="2" borderId="0" xfId="8" applyFont="1" applyFill="1"/>
    <xf numFmtId="0" fontId="16" fillId="2" borderId="0" xfId="3" applyFont="1" applyFill="1" applyAlignment="1">
      <alignment wrapText="1"/>
    </xf>
    <xf numFmtId="0" fontId="9" fillId="2" borderId="0" xfId="3" applyFont="1" applyFill="1" applyAlignment="1">
      <alignment horizontal="right" wrapText="1"/>
    </xf>
    <xf numFmtId="0" fontId="16" fillId="2" borderId="1" xfId="3" applyFont="1" applyFill="1" applyBorder="1" applyAlignment="1">
      <alignment wrapText="1"/>
    </xf>
    <xf numFmtId="0" fontId="7" fillId="2" borderId="1" xfId="3" applyFont="1" applyFill="1" applyBorder="1"/>
    <xf numFmtId="166" fontId="9" fillId="2" borderId="1" xfId="9" applyNumberFormat="1" applyFont="1" applyFill="1" applyBorder="1" applyAlignment="1" applyProtection="1">
      <alignment horizontal="right"/>
      <protection locked="0"/>
    </xf>
    <xf numFmtId="164" fontId="9" fillId="2" borderId="0" xfId="3" applyNumberFormat="1" applyFont="1" applyFill="1"/>
    <xf numFmtId="164" fontId="9" fillId="2" borderId="0" xfId="9" applyNumberFormat="1" applyFont="1" applyFill="1" applyAlignment="1" applyProtection="1">
      <alignment horizontal="right"/>
      <protection locked="0"/>
    </xf>
    <xf numFmtId="0" fontId="7" fillId="2" borderId="2" xfId="3" applyFont="1" applyFill="1" applyBorder="1"/>
    <xf numFmtId="166" fontId="9" fillId="2" borderId="2" xfId="9" applyNumberFormat="1" applyFont="1" applyFill="1" applyBorder="1" applyAlignment="1" applyProtection="1">
      <alignment horizontal="right"/>
      <protection locked="0"/>
    </xf>
    <xf numFmtId="164" fontId="9" fillId="2" borderId="0" xfId="8" applyNumberFormat="1" applyFont="1" applyFill="1"/>
    <xf numFmtId="167" fontId="9" fillId="3" borderId="0" xfId="8" applyNumberFormat="1" applyFont="1" applyFill="1"/>
    <xf numFmtId="167" fontId="9" fillId="2" borderId="0" xfId="8" applyNumberFormat="1" applyFont="1" applyFill="1"/>
    <xf numFmtId="166" fontId="9" fillId="2" borderId="0" xfId="10" applyNumberFormat="1" applyFont="1" applyFill="1" applyAlignment="1" applyProtection="1">
      <alignment horizontal="right"/>
      <protection locked="0"/>
    </xf>
    <xf numFmtId="177" fontId="9" fillId="2" borderId="0" xfId="10" applyNumberFormat="1" applyFont="1" applyFill="1" applyAlignment="1" applyProtection="1">
      <alignment horizontal="right"/>
      <protection locked="0"/>
    </xf>
    <xf numFmtId="166" fontId="9" fillId="3" borderId="0" xfId="8" applyNumberFormat="1" applyFont="1" applyFill="1"/>
    <xf numFmtId="166" fontId="9" fillId="2" borderId="0" xfId="8" applyNumberFormat="1" applyFont="1" applyFill="1"/>
    <xf numFmtId="0" fontId="9" fillId="2" borderId="0" xfId="8" applyFont="1" applyFill="1"/>
    <xf numFmtId="168" fontId="9" fillId="3" borderId="0" xfId="8" applyNumberFormat="1" applyFont="1" applyFill="1"/>
    <xf numFmtId="168" fontId="9" fillId="2" borderId="0" xfId="8" applyNumberFormat="1" applyFont="1" applyFill="1"/>
    <xf numFmtId="164" fontId="7" fillId="2" borderId="0" xfId="8" applyNumberFormat="1" applyFont="1" applyFill="1"/>
    <xf numFmtId="167" fontId="9" fillId="2" borderId="0" xfId="8" applyNumberFormat="1" applyFont="1" applyFill="1" applyAlignment="1">
      <alignment horizontal="right"/>
    </xf>
    <xf numFmtId="164" fontId="9" fillId="3" borderId="0" xfId="8" applyNumberFormat="1" applyFont="1" applyFill="1"/>
    <xf numFmtId="0" fontId="9" fillId="2" borderId="1" xfId="3" applyFont="1" applyFill="1" applyBorder="1"/>
    <xf numFmtId="164" fontId="9" fillId="3" borderId="1" xfId="8" applyNumberFormat="1" applyFont="1" applyFill="1" applyBorder="1"/>
    <xf numFmtId="164" fontId="9" fillId="2" borderId="1" xfId="8" applyNumberFormat="1" applyFont="1" applyFill="1" applyBorder="1"/>
    <xf numFmtId="178" fontId="9" fillId="2" borderId="0" xfId="8" applyNumberFormat="1" applyFont="1" applyFill="1"/>
    <xf numFmtId="178" fontId="9" fillId="2" borderId="0" xfId="10" applyNumberFormat="1" applyFont="1" applyFill="1"/>
    <xf numFmtId="166" fontId="9" fillId="2" borderId="0" xfId="9" applyNumberFormat="1" applyFont="1" applyFill="1" applyAlignment="1" applyProtection="1">
      <alignment horizontal="right"/>
      <protection locked="0"/>
    </xf>
    <xf numFmtId="178" fontId="9" fillId="2" borderId="0" xfId="10" applyNumberFormat="1" applyFont="1" applyFill="1" applyAlignment="1" applyProtection="1">
      <alignment horizontal="right"/>
      <protection locked="0"/>
    </xf>
    <xf numFmtId="164" fontId="9" fillId="2" borderId="0" xfId="8" quotePrefix="1" applyNumberFormat="1" applyFont="1" applyFill="1" applyAlignment="1">
      <alignment horizontal="right"/>
    </xf>
    <xf numFmtId="167" fontId="9" fillId="2" borderId="0" xfId="8" quotePrefix="1" applyNumberFormat="1" applyFont="1" applyFill="1" applyAlignment="1">
      <alignment horizontal="right"/>
    </xf>
    <xf numFmtId="164" fontId="9" fillId="3" borderId="0" xfId="8" applyNumberFormat="1" applyFont="1" applyFill="1" applyAlignment="1">
      <alignment horizontal="right"/>
    </xf>
    <xf numFmtId="164" fontId="9" fillId="2" borderId="0" xfId="8" applyNumberFormat="1" applyFont="1" applyFill="1" applyAlignment="1">
      <alignment horizontal="right"/>
    </xf>
    <xf numFmtId="164" fontId="9" fillId="2" borderId="0" xfId="0" applyNumberFormat="1" applyFont="1" applyFill="1"/>
    <xf numFmtId="164" fontId="7" fillId="2" borderId="1" xfId="1" applyNumberFormat="1" applyFont="1" applyFill="1" applyBorder="1" applyAlignment="1">
      <alignment horizontal="right"/>
    </xf>
    <xf numFmtId="164" fontId="7" fillId="2" borderId="0" xfId="0" applyNumberFormat="1" applyFont="1" applyFill="1"/>
    <xf numFmtId="164" fontId="7" fillId="2" borderId="1" xfId="1" applyNumberFormat="1" applyFont="1" applyFill="1" applyBorder="1"/>
    <xf numFmtId="164" fontId="9" fillId="2" borderId="0" xfId="1" applyNumberFormat="1" applyFont="1" applyFill="1"/>
    <xf numFmtId="164" fontId="7" fillId="2" borderId="1" xfId="0" applyNumberFormat="1" applyFont="1" applyFill="1" applyBorder="1"/>
    <xf numFmtId="164" fontId="7" fillId="2" borderId="2" xfId="1" applyNumberFormat="1" applyFont="1" applyFill="1" applyBorder="1"/>
    <xf numFmtId="164" fontId="7" fillId="2" borderId="0" xfId="1" applyNumberFormat="1" applyFont="1" applyFill="1" applyAlignment="1">
      <alignment horizontal="right"/>
    </xf>
    <xf numFmtId="167" fontId="9" fillId="2" borderId="0" xfId="0" applyNumberFormat="1" applyFont="1" applyFill="1"/>
    <xf numFmtId="164" fontId="9" fillId="2" borderId="1" xfId="1" applyNumberFormat="1" applyFont="1" applyFill="1" applyBorder="1" applyAlignment="1">
      <alignment horizontal="right"/>
    </xf>
    <xf numFmtId="0" fontId="7" fillId="2" borderId="2" xfId="0" applyFont="1" applyFill="1" applyBorder="1"/>
    <xf numFmtId="9" fontId="9" fillId="2" borderId="0" xfId="0" applyNumberFormat="1" applyFont="1" applyFill="1"/>
    <xf numFmtId="9" fontId="9" fillId="2" borderId="1" xfId="0" applyNumberFormat="1" applyFont="1" applyFill="1" applyBorder="1"/>
    <xf numFmtId="3" fontId="7" fillId="2" borderId="1" xfId="0" applyNumberFormat="1" applyFont="1" applyFill="1" applyBorder="1"/>
    <xf numFmtId="3" fontId="9" fillId="2" borderId="1" xfId="0" applyNumberFormat="1" applyFont="1" applyFill="1" applyBorder="1"/>
    <xf numFmtId="164" fontId="9" fillId="2" borderId="1" xfId="0" applyNumberFormat="1" applyFont="1" applyFill="1" applyBorder="1"/>
    <xf numFmtId="0" fontId="18" fillId="2" borderId="0" xfId="0" applyFont="1" applyFill="1"/>
    <xf numFmtId="0" fontId="0" fillId="2" borderId="0" xfId="0" applyFont="1" applyFill="1"/>
    <xf numFmtId="0" fontId="0" fillId="2" borderId="5" xfId="0" applyFont="1" applyFill="1" applyBorder="1"/>
    <xf numFmtId="0" fontId="18" fillId="2" borderId="7" xfId="0" applyFont="1" applyFill="1" applyBorder="1"/>
    <xf numFmtId="0" fontId="36" fillId="6" borderId="7" xfId="7" quotePrefix="1" applyFont="1" applyFill="1" applyBorder="1"/>
    <xf numFmtId="0" fontId="36" fillId="2" borderId="7" xfId="7" quotePrefix="1" applyFont="1" applyFill="1" applyBorder="1"/>
    <xf numFmtId="0" fontId="36" fillId="5" borderId="7" xfId="7" quotePrefix="1" applyFont="1" applyFill="1" applyBorder="1"/>
    <xf numFmtId="0" fontId="37" fillId="7" borderId="7" xfId="7" quotePrefix="1" applyFont="1" applyFill="1" applyBorder="1"/>
    <xf numFmtId="0" fontId="36" fillId="3" borderId="6" xfId="7" quotePrefix="1" applyFont="1" applyFill="1" applyBorder="1"/>
    <xf numFmtId="0" fontId="38" fillId="2" borderId="6" xfId="0" applyFont="1" applyFill="1" applyBorder="1"/>
    <xf numFmtId="0" fontId="9" fillId="0" borderId="1" xfId="3" applyFont="1" applyBorder="1" applyAlignment="1" applyProtection="1">
      <alignment horizontal="right" wrapText="1"/>
      <protection locked="0"/>
    </xf>
    <xf numFmtId="179" fontId="9" fillId="2" borderId="0" xfId="4" applyNumberFormat="1" applyFont="1" applyFill="1" applyBorder="1" applyAlignment="1">
      <alignment horizontal="right" vertical="center" wrapText="1"/>
    </xf>
    <xf numFmtId="179" fontId="9" fillId="2" borderId="0" xfId="2" applyNumberFormat="1" applyFont="1" applyFill="1" applyAlignment="1">
      <alignment horizontal="right" vertical="center" wrapText="1"/>
    </xf>
    <xf numFmtId="179" fontId="9" fillId="2" borderId="0" xfId="0" applyNumberFormat="1" applyFont="1" applyFill="1" applyAlignment="1">
      <alignment horizontal="right" vertical="center" wrapText="1"/>
    </xf>
    <xf numFmtId="0" fontId="7" fillId="0" borderId="0" xfId="0" applyFont="1" applyBorder="1"/>
    <xf numFmtId="164" fontId="7" fillId="0" borderId="0" xfId="1" applyNumberFormat="1" applyFont="1" applyBorder="1"/>
    <xf numFmtId="164" fontId="7" fillId="0" borderId="0" xfId="0" applyNumberFormat="1" applyFont="1" applyBorder="1"/>
    <xf numFmtId="164" fontId="7" fillId="3" borderId="0" xfId="1" applyNumberFormat="1" applyFont="1" applyFill="1" applyBorder="1"/>
    <xf numFmtId="164" fontId="7" fillId="2" borderId="0" xfId="1" applyNumberFormat="1" applyFont="1" applyFill="1" applyBorder="1"/>
    <xf numFmtId="0" fontId="2" fillId="2" borderId="0" xfId="3" applyFont="1" applyFill="1"/>
    <xf numFmtId="0" fontId="2" fillId="0" borderId="0" xfId="3" applyFont="1"/>
    <xf numFmtId="3" fontId="9" fillId="2" borderId="0" xfId="8" quotePrefix="1" applyNumberFormat="1" applyFont="1" applyFill="1" applyAlignment="1">
      <alignment horizontal="right"/>
    </xf>
    <xf numFmtId="3" fontId="9" fillId="2" borderId="0" xfId="8" applyNumberFormat="1" applyFont="1" applyFill="1" applyAlignment="1">
      <alignment horizontal="right"/>
    </xf>
    <xf numFmtId="0" fontId="9" fillId="0" borderId="0" xfId="3" applyFont="1"/>
    <xf numFmtId="164" fontId="9" fillId="0" borderId="0" xfId="8" applyNumberFormat="1" applyFont="1"/>
    <xf numFmtId="0" fontId="9" fillId="2" borderId="0" xfId="3" applyFont="1" applyFill="1" applyAlignment="1">
      <alignment horizontal="left" vertical="top" wrapText="1"/>
    </xf>
    <xf numFmtId="0" fontId="9" fillId="0" borderId="0" xfId="0" applyFont="1" applyBorder="1"/>
    <xf numFmtId="0" fontId="2" fillId="0" borderId="0" xfId="0" applyFont="1" applyBorder="1"/>
    <xf numFmtId="0" fontId="4" fillId="0" borderId="0" xfId="0" applyFont="1" applyBorder="1"/>
    <xf numFmtId="0" fontId="7" fillId="2" borderId="0" xfId="3" applyFont="1" applyFill="1" applyBorder="1" applyProtection="1">
      <protection locked="0"/>
    </xf>
    <xf numFmtId="0" fontId="7" fillId="0" borderId="0" xfId="0" applyFont="1" applyBorder="1" applyAlignment="1">
      <alignment vertical="center"/>
    </xf>
    <xf numFmtId="0" fontId="7" fillId="2" borderId="0" xfId="0" applyFont="1" applyFill="1" applyBorder="1"/>
    <xf numFmtId="0" fontId="9" fillId="2" borderId="0" xfId="0" applyFont="1" applyFill="1" applyBorder="1"/>
    <xf numFmtId="0" fontId="9" fillId="2" borderId="0" xfId="3" applyFont="1" applyFill="1" applyBorder="1"/>
    <xf numFmtId="167" fontId="9" fillId="2" borderId="1" xfId="8" applyNumberFormat="1" applyFont="1" applyFill="1" applyBorder="1"/>
    <xf numFmtId="167" fontId="9" fillId="3" borderId="1" xfId="8" applyNumberFormat="1" applyFont="1" applyFill="1" applyBorder="1"/>
    <xf numFmtId="49" fontId="9" fillId="0" borderId="0" xfId="4" applyNumberFormat="1" applyFont="1" applyFill="1" applyBorder="1" applyAlignment="1">
      <alignment horizontal="right" vertical="center" wrapText="1"/>
    </xf>
    <xf numFmtId="3" fontId="9" fillId="0" borderId="0" xfId="2" applyNumberFormat="1" applyFont="1" applyFill="1" applyAlignment="1">
      <alignment horizontal="right" vertical="center" wrapText="1"/>
    </xf>
    <xf numFmtId="0" fontId="9" fillId="0" borderId="0" xfId="2" applyNumberFormat="1" applyFont="1" applyFill="1" applyAlignment="1">
      <alignment horizontal="right" vertical="center" wrapText="1"/>
    </xf>
    <xf numFmtId="164" fontId="9" fillId="3" borderId="0" xfId="1" applyNumberFormat="1" applyFont="1" applyFill="1" applyBorder="1"/>
    <xf numFmtId="0" fontId="39" fillId="2" borderId="0" xfId="0" applyFont="1" applyFill="1"/>
    <xf numFmtId="0" fontId="39" fillId="0" borderId="0" xfId="0" applyFont="1"/>
    <xf numFmtId="0" fontId="39" fillId="2" borderId="0" xfId="0" applyFont="1" applyFill="1" applyAlignment="1">
      <alignment horizontal="left"/>
    </xf>
    <xf numFmtId="0" fontId="39" fillId="2" borderId="0" xfId="0" applyFont="1" applyFill="1" applyAlignment="1">
      <alignment horizontal="left" vertical="center"/>
    </xf>
    <xf numFmtId="0" fontId="39" fillId="0" borderId="0" xfId="0" applyFont="1" applyAlignment="1">
      <alignment vertical="center"/>
    </xf>
    <xf numFmtId="0" fontId="2" fillId="0" borderId="0" xfId="0" applyFont="1" applyFill="1"/>
    <xf numFmtId="0" fontId="4" fillId="0" borderId="0" xfId="0" applyFont="1" applyFill="1"/>
    <xf numFmtId="0" fontId="9" fillId="0" borderId="1" xfId="3" applyFont="1" applyFill="1" applyBorder="1" applyAlignment="1">
      <alignment horizontal="right" wrapText="1"/>
    </xf>
    <xf numFmtId="0" fontId="7" fillId="0" borderId="0" xfId="0" applyFont="1" applyFill="1"/>
    <xf numFmtId="164" fontId="9" fillId="0" borderId="0" xfId="0" applyNumberFormat="1" applyFont="1" applyFill="1"/>
    <xf numFmtId="164" fontId="7" fillId="0" borderId="1" xfId="1" applyNumberFormat="1" applyFont="1" applyFill="1" applyBorder="1" applyAlignment="1">
      <alignment horizontal="right"/>
    </xf>
    <xf numFmtId="164" fontId="7" fillId="0" borderId="0" xfId="0" applyNumberFormat="1" applyFont="1" applyFill="1"/>
    <xf numFmtId="164" fontId="7" fillId="0" borderId="1" xfId="1" applyNumberFormat="1" applyFont="1" applyFill="1" applyBorder="1"/>
    <xf numFmtId="164" fontId="7" fillId="0" borderId="0" xfId="1" applyNumberFormat="1" applyFont="1" applyFill="1" applyBorder="1"/>
    <xf numFmtId="164" fontId="9" fillId="0" borderId="0" xfId="1" applyNumberFormat="1" applyFont="1" applyFill="1" applyBorder="1"/>
    <xf numFmtId="164" fontId="7" fillId="0" borderId="0" xfId="1" applyNumberFormat="1" applyFont="1" applyFill="1"/>
    <xf numFmtId="164" fontId="9" fillId="0" borderId="0" xfId="1" applyNumberFormat="1" applyFont="1" applyFill="1"/>
    <xf numFmtId="164" fontId="7" fillId="0" borderId="1" xfId="0" applyNumberFormat="1" applyFont="1" applyFill="1" applyBorder="1"/>
    <xf numFmtId="164" fontId="7" fillId="0" borderId="2" xfId="1" applyNumberFormat="1" applyFont="1" applyFill="1" applyBorder="1"/>
    <xf numFmtId="164" fontId="7" fillId="0" borderId="0" xfId="1" applyNumberFormat="1" applyFont="1" applyFill="1" applyAlignment="1">
      <alignment horizontal="right"/>
    </xf>
    <xf numFmtId="167" fontId="9" fillId="0" borderId="0" xfId="0" applyNumberFormat="1" applyFont="1" applyFill="1"/>
    <xf numFmtId="3" fontId="9" fillId="0" borderId="0" xfId="0" applyNumberFormat="1" applyFont="1" applyFill="1"/>
    <xf numFmtId="164" fontId="9" fillId="0" borderId="1" xfId="1" applyNumberFormat="1" applyFont="1" applyFill="1" applyBorder="1" applyAlignment="1">
      <alignment horizontal="right"/>
    </xf>
    <xf numFmtId="0" fontId="7" fillId="0" borderId="2" xfId="0" applyFont="1" applyFill="1" applyBorder="1"/>
    <xf numFmtId="166" fontId="9" fillId="0" borderId="0" xfId="0" applyNumberFormat="1" applyFont="1" applyFill="1"/>
    <xf numFmtId="9" fontId="9" fillId="0" borderId="0" xfId="0" applyNumberFormat="1" applyFont="1" applyFill="1"/>
    <xf numFmtId="9" fontId="9" fillId="0" borderId="1" xfId="0" applyNumberFormat="1" applyFont="1" applyFill="1" applyBorder="1"/>
    <xf numFmtId="0" fontId="9" fillId="0" borderId="0" xfId="0" applyFont="1" applyFill="1"/>
    <xf numFmtId="0" fontId="9" fillId="0" borderId="0" xfId="3" applyFont="1" applyFill="1"/>
    <xf numFmtId="0" fontId="5" fillId="0" borderId="0" xfId="0" applyFont="1" applyFill="1"/>
    <xf numFmtId="0" fontId="9" fillId="0" borderId="1" xfId="3" applyFont="1" applyFill="1" applyBorder="1" applyAlignment="1" applyProtection="1">
      <alignment horizontal="right" wrapText="1"/>
      <protection locked="0"/>
    </xf>
    <xf numFmtId="164" fontId="9" fillId="0" borderId="0" xfId="0" applyNumberFormat="1" applyFont="1" applyFill="1" applyAlignment="1">
      <alignment horizontal="right"/>
    </xf>
    <xf numFmtId="0" fontId="4" fillId="0" borderId="0" xfId="0" applyFont="1" applyFill="1" applyBorder="1"/>
    <xf numFmtId="3" fontId="7" fillId="0" borderId="1" xfId="0" applyNumberFormat="1" applyFont="1" applyFill="1" applyBorder="1"/>
    <xf numFmtId="3" fontId="9" fillId="0" borderId="1" xfId="0" applyNumberFormat="1" applyFont="1" applyFill="1" applyBorder="1"/>
    <xf numFmtId="164" fontId="9" fillId="0" borderId="1" xfId="0" applyNumberFormat="1" applyFont="1" applyFill="1" applyBorder="1"/>
    <xf numFmtId="0" fontId="0" fillId="0" borderId="0" xfId="0" applyFill="1"/>
    <xf numFmtId="0" fontId="4" fillId="0" borderId="0" xfId="8" applyFont="1" applyFill="1"/>
    <xf numFmtId="0" fontId="35" fillId="0" borderId="0" xfId="8" applyFont="1" applyFill="1"/>
    <xf numFmtId="0" fontId="2" fillId="0" borderId="0" xfId="3" applyFont="1" applyFill="1"/>
    <xf numFmtId="0" fontId="9" fillId="0" borderId="0" xfId="3" applyFont="1" applyFill="1" applyAlignment="1">
      <alignment horizontal="right" wrapText="1"/>
    </xf>
    <xf numFmtId="0" fontId="7" fillId="0" borderId="2" xfId="3" applyFont="1" applyFill="1" applyBorder="1"/>
    <xf numFmtId="167" fontId="9" fillId="0" borderId="0" xfId="8" applyNumberFormat="1" applyFont="1" applyFill="1"/>
    <xf numFmtId="166" fontId="9" fillId="0" borderId="0" xfId="10" applyNumberFormat="1" applyFont="1" applyFill="1" applyAlignment="1" applyProtection="1">
      <alignment horizontal="right"/>
      <protection locked="0"/>
    </xf>
    <xf numFmtId="177" fontId="9" fillId="0" borderId="0" xfId="10" applyNumberFormat="1" applyFont="1" applyFill="1" applyAlignment="1" applyProtection="1">
      <alignment horizontal="right"/>
      <protection locked="0"/>
    </xf>
    <xf numFmtId="166" fontId="9" fillId="0" borderId="0" xfId="8" applyNumberFormat="1" applyFont="1" applyFill="1"/>
    <xf numFmtId="168" fontId="9" fillId="0" borderId="0" xfId="8" applyNumberFormat="1" applyFont="1" applyFill="1"/>
    <xf numFmtId="0" fontId="9" fillId="0" borderId="0" xfId="8" applyFont="1" applyFill="1"/>
    <xf numFmtId="164" fontId="9" fillId="0" borderId="0" xfId="8" applyNumberFormat="1" applyFont="1" applyFill="1"/>
    <xf numFmtId="167" fontId="9" fillId="0" borderId="1" xfId="8" applyNumberFormat="1" applyFont="1" applyFill="1" applyBorder="1"/>
    <xf numFmtId="0" fontId="7" fillId="0" borderId="1" xfId="3" applyFont="1" applyFill="1" applyBorder="1"/>
    <xf numFmtId="1" fontId="9" fillId="0" borderId="0" xfId="8" quotePrefix="1" applyNumberFormat="1" applyFont="1" applyFill="1" applyAlignment="1">
      <alignment horizontal="right"/>
    </xf>
    <xf numFmtId="164" fontId="9" fillId="0" borderId="0" xfId="8" applyNumberFormat="1" applyFont="1" applyFill="1" applyAlignment="1">
      <alignment horizontal="right"/>
    </xf>
    <xf numFmtId="164" fontId="9" fillId="0" borderId="1" xfId="8" applyNumberFormat="1" applyFont="1" applyFill="1" applyBorder="1"/>
    <xf numFmtId="168" fontId="7" fillId="0" borderId="0" xfId="3" applyNumberFormat="1" applyFont="1" applyFill="1"/>
    <xf numFmtId="0" fontId="9" fillId="2" borderId="0" xfId="0" applyFont="1" applyFill="1" applyAlignment="1">
      <alignment horizontal="right" wrapText="1"/>
    </xf>
    <xf numFmtId="0" fontId="9" fillId="2" borderId="0" xfId="0" applyFont="1" applyFill="1" applyAlignment="1">
      <alignment horizontal="right"/>
    </xf>
    <xf numFmtId="0" fontId="9" fillId="2" borderId="1" xfId="0" applyFont="1" applyFill="1" applyBorder="1" applyAlignment="1">
      <alignment horizontal="right" wrapText="1"/>
    </xf>
    <xf numFmtId="0" fontId="9" fillId="2" borderId="1" xfId="0" applyFont="1" applyFill="1" applyBorder="1" applyAlignment="1">
      <alignment horizontal="right"/>
    </xf>
    <xf numFmtId="0" fontId="9" fillId="2" borderId="0" xfId="0" applyFont="1" applyFill="1" applyAlignment="1">
      <alignment horizontal="right"/>
    </xf>
    <xf numFmtId="0" fontId="7" fillId="0" borderId="0" xfId="3" applyFont="1" applyFill="1"/>
    <xf numFmtId="164" fontId="9" fillId="0" borderId="0" xfId="1" applyNumberFormat="1" applyFont="1" applyBorder="1"/>
    <xf numFmtId="1" fontId="9" fillId="3" borderId="0" xfId="8" applyNumberFormat="1" applyFont="1" applyFill="1" applyAlignment="1">
      <alignment horizontal="right"/>
    </xf>
    <xf numFmtId="164" fontId="9" fillId="3" borderId="0" xfId="0" applyNumberFormat="1" applyFont="1" applyFill="1" applyAlignment="1">
      <alignment horizontal="right"/>
    </xf>
    <xf numFmtId="1" fontId="9" fillId="0" borderId="0" xfId="8" applyNumberFormat="1" applyFont="1" applyFill="1" applyAlignment="1">
      <alignment horizontal="right"/>
    </xf>
    <xf numFmtId="170" fontId="41" fillId="0" borderId="3" xfId="5" quotePrefix="1" applyFont="1" applyFill="1" applyBorder="1" applyAlignment="1">
      <alignment horizontal="left" vertical="center"/>
    </xf>
    <xf numFmtId="3" fontId="41" fillId="0" borderId="3" xfId="2" applyNumberFormat="1" applyFont="1" applyFill="1" applyBorder="1" applyAlignment="1">
      <alignment horizontal="right" vertical="center" wrapText="1"/>
    </xf>
    <xf numFmtId="173" fontId="41" fillId="0" borderId="3" xfId="2" applyNumberFormat="1" applyFont="1" applyFill="1" applyBorder="1" applyAlignment="1">
      <alignment horizontal="right" vertical="center" wrapText="1"/>
    </xf>
    <xf numFmtId="49" fontId="41" fillId="0" borderId="3" xfId="2" applyNumberFormat="1" applyFont="1" applyFill="1" applyBorder="1" applyAlignment="1">
      <alignment horizontal="right" vertical="center" wrapText="1"/>
    </xf>
    <xf numFmtId="0" fontId="41" fillId="0" borderId="3" xfId="2" applyNumberFormat="1" applyFont="1" applyFill="1" applyBorder="1" applyAlignment="1">
      <alignment horizontal="right" vertical="center" wrapText="1"/>
    </xf>
    <xf numFmtId="0" fontId="41" fillId="0" borderId="0" xfId="0" applyFont="1" applyFill="1" applyAlignment="1">
      <alignment horizontal="left" vertical="center"/>
    </xf>
    <xf numFmtId="3" fontId="41" fillId="0" borderId="0" xfId="2" applyNumberFormat="1" applyFont="1" applyFill="1" applyBorder="1" applyAlignment="1">
      <alignment horizontal="right" vertical="center" wrapText="1"/>
    </xf>
    <xf numFmtId="3" fontId="41" fillId="0" borderId="0" xfId="4" applyNumberFormat="1" applyFont="1" applyFill="1" applyBorder="1" applyAlignment="1">
      <alignment horizontal="right" vertical="center"/>
    </xf>
    <xf numFmtId="173" fontId="41" fillId="0" borderId="0" xfId="2" applyNumberFormat="1" applyFont="1" applyFill="1" applyBorder="1" applyAlignment="1">
      <alignment horizontal="right" vertical="center" wrapText="1"/>
    </xf>
    <xf numFmtId="3" fontId="41" fillId="0" borderId="0" xfId="4" applyNumberFormat="1" applyFont="1" applyFill="1" applyBorder="1" applyAlignment="1">
      <alignment horizontal="right"/>
    </xf>
    <xf numFmtId="0" fontId="41" fillId="0" borderId="0" xfId="2" applyNumberFormat="1" applyFont="1" applyFill="1" applyBorder="1" applyAlignment="1">
      <alignment horizontal="right" vertical="center" wrapText="1"/>
    </xf>
    <xf numFmtId="3" fontId="41" fillId="0" borderId="8" xfId="4" applyNumberFormat="1" applyFont="1" applyFill="1" applyBorder="1" applyAlignment="1">
      <alignment horizontal="right" vertical="center"/>
    </xf>
    <xf numFmtId="0" fontId="9" fillId="2" borderId="0" xfId="0" applyFont="1" applyFill="1" applyAlignment="1">
      <alignment horizontal="right"/>
    </xf>
    <xf numFmtId="0" fontId="9" fillId="2" borderId="1" xfId="0" applyFont="1" applyFill="1" applyBorder="1" applyAlignment="1">
      <alignment horizontal="right"/>
    </xf>
    <xf numFmtId="0" fontId="9" fillId="2" borderId="0" xfId="0" applyFont="1" applyFill="1" applyAlignment="1">
      <alignment horizontal="right"/>
    </xf>
    <xf numFmtId="9" fontId="9" fillId="2" borderId="0" xfId="4" applyNumberFormat="1" applyFont="1" applyFill="1" applyBorder="1" applyAlignment="1">
      <alignment horizontal="right" vertical="center"/>
    </xf>
    <xf numFmtId="49" fontId="9" fillId="2" borderId="0" xfId="4" applyNumberFormat="1" applyFont="1" applyFill="1" applyBorder="1" applyAlignment="1">
      <alignment horizontal="right" vertical="center"/>
    </xf>
    <xf numFmtId="164" fontId="7" fillId="0" borderId="0" xfId="1" applyNumberFormat="1" applyFont="1" applyBorder="1" applyAlignment="1">
      <alignment horizontal="right"/>
    </xf>
    <xf numFmtId="164" fontId="7" fillId="3" borderId="0" xfId="1" applyNumberFormat="1" applyFont="1" applyFill="1" applyBorder="1" applyAlignment="1">
      <alignment horizontal="right"/>
    </xf>
    <xf numFmtId="164" fontId="7" fillId="0" borderId="0" xfId="1" applyNumberFormat="1" applyFont="1" applyFill="1" applyBorder="1" applyAlignment="1">
      <alignment horizontal="right"/>
    </xf>
    <xf numFmtId="164" fontId="7" fillId="2" borderId="0" xfId="1" applyNumberFormat="1" applyFont="1" applyFill="1" applyBorder="1" applyAlignment="1">
      <alignment horizontal="right"/>
    </xf>
    <xf numFmtId="0" fontId="9" fillId="2" borderId="0" xfId="0" applyFont="1" applyFill="1" applyAlignment="1">
      <alignment horizontal="right"/>
    </xf>
    <xf numFmtId="3" fontId="9" fillId="2" borderId="1" xfId="0" applyNumberFormat="1" applyFont="1" applyFill="1" applyBorder="1" applyAlignment="1">
      <alignment wrapText="1"/>
    </xf>
    <xf numFmtId="0" fontId="2" fillId="0" borderId="0" xfId="0" applyFont="1" applyFill="1" applyBorder="1"/>
    <xf numFmtId="0" fontId="9" fillId="0" borderId="0" xfId="0" applyFont="1" applyFill="1" applyBorder="1"/>
    <xf numFmtId="0" fontId="9" fillId="0" borderId="0" xfId="3" applyFont="1" applyFill="1" applyBorder="1"/>
    <xf numFmtId="180" fontId="9" fillId="2" borderId="0" xfId="4" applyNumberFormat="1" applyFont="1" applyFill="1" applyBorder="1" applyAlignment="1">
      <alignment horizontal="right" vertical="center" wrapText="1"/>
    </xf>
    <xf numFmtId="164" fontId="9" fillId="3" borderId="0" xfId="1" applyNumberFormat="1" applyFont="1" applyFill="1" applyBorder="1" applyAlignment="1">
      <alignment horizontal="right"/>
    </xf>
    <xf numFmtId="1" fontId="9" fillId="3" borderId="0" xfId="1" applyNumberFormat="1" applyFont="1" applyFill="1" applyBorder="1" applyAlignment="1">
      <alignment horizontal="right"/>
    </xf>
    <xf numFmtId="164" fontId="7" fillId="3" borderId="9" xfId="0" applyNumberFormat="1" applyFont="1" applyFill="1" applyBorder="1"/>
    <xf numFmtId="3" fontId="17" fillId="0" borderId="1" xfId="4" applyNumberFormat="1" applyFont="1" applyFill="1" applyBorder="1" applyAlignment="1">
      <alignment horizontal="right" vertical="center"/>
    </xf>
    <xf numFmtId="167" fontId="9" fillId="3" borderId="0" xfId="0" applyNumberFormat="1" applyFont="1" applyFill="1"/>
    <xf numFmtId="181" fontId="13" fillId="0" borderId="0" xfId="2" applyNumberFormat="1" applyFont="1" applyAlignment="1">
      <alignment horizontal="right" vertical="center" wrapText="1"/>
    </xf>
    <xf numFmtId="167" fontId="9" fillId="3" borderId="0" xfId="1" applyNumberFormat="1" applyFont="1" applyFill="1" applyBorder="1" applyAlignment="1">
      <alignment horizontal="right"/>
    </xf>
    <xf numFmtId="9" fontId="9" fillId="3" borderId="0" xfId="1" applyNumberFormat="1" applyFont="1" applyFill="1" applyBorder="1" applyAlignment="1">
      <alignment horizontal="right"/>
    </xf>
    <xf numFmtId="9" fontId="9" fillId="3" borderId="1" xfId="1" applyNumberFormat="1" applyFont="1" applyFill="1" applyBorder="1" applyAlignment="1">
      <alignment horizontal="right"/>
    </xf>
    <xf numFmtId="177" fontId="9" fillId="3" borderId="0" xfId="10" applyNumberFormat="1" applyFont="1" applyFill="1" applyAlignment="1" applyProtection="1">
      <alignment horizontal="right"/>
      <protection locked="0"/>
    </xf>
    <xf numFmtId="0" fontId="13" fillId="0" borderId="0" xfId="0" applyFont="1" applyFill="1"/>
    <xf numFmtId="3" fontId="9" fillId="0" borderId="0" xfId="4" applyNumberFormat="1" applyFont="1" applyFill="1" applyBorder="1" applyAlignment="1">
      <alignment horizontal="left" vertical="center"/>
    </xf>
    <xf numFmtId="3" fontId="7" fillId="0" borderId="0" xfId="4" applyNumberFormat="1" applyFont="1" applyFill="1" applyBorder="1" applyAlignment="1">
      <alignment horizontal="right" vertical="center"/>
    </xf>
    <xf numFmtId="164" fontId="9" fillId="0" borderId="0" xfId="4" applyNumberFormat="1" applyFont="1" applyFill="1" applyBorder="1" applyAlignment="1">
      <alignment horizontal="right" vertical="center"/>
    </xf>
    <xf numFmtId="9" fontId="9" fillId="0" borderId="0" xfId="4" applyNumberFormat="1" applyFont="1" applyFill="1" applyBorder="1" applyAlignment="1">
      <alignment horizontal="right" vertical="center"/>
    </xf>
    <xf numFmtId="3" fontId="9" fillId="0" borderId="0" xfId="4" applyNumberFormat="1" applyFont="1" applyFill="1" applyBorder="1" applyAlignment="1">
      <alignment horizontal="right" vertical="center"/>
    </xf>
    <xf numFmtId="164" fontId="13" fillId="0" borderId="0" xfId="4" applyNumberFormat="1" applyFont="1" applyFill="1" applyBorder="1" applyAlignment="1">
      <alignment horizontal="right" vertical="center"/>
    </xf>
    <xf numFmtId="164" fontId="7" fillId="0" borderId="0" xfId="4" applyNumberFormat="1" applyFont="1" applyFill="1" applyBorder="1" applyAlignment="1">
      <alignment horizontal="right" vertical="center"/>
    </xf>
    <xf numFmtId="49" fontId="9" fillId="0" borderId="0" xfId="4" applyNumberFormat="1" applyFont="1" applyFill="1" applyBorder="1" applyAlignment="1">
      <alignment horizontal="right" vertical="center"/>
    </xf>
    <xf numFmtId="3" fontId="7" fillId="0" borderId="1" xfId="4" applyNumberFormat="1" applyFont="1" applyFill="1" applyBorder="1" applyAlignment="1">
      <alignment horizontal="right" vertical="center"/>
    </xf>
    <xf numFmtId="0" fontId="40" fillId="2" borderId="0" xfId="0" applyFont="1" applyFill="1"/>
    <xf numFmtId="3" fontId="9" fillId="0" borderId="2" xfId="4" applyNumberFormat="1" applyFont="1" applyFill="1" applyBorder="1" applyAlignment="1">
      <alignment horizontal="right" vertical="center"/>
    </xf>
    <xf numFmtId="9" fontId="9" fillId="0" borderId="0" xfId="6" quotePrefix="1" applyNumberFormat="1" applyFont="1" applyFill="1" applyAlignment="1" applyProtection="1">
      <alignment horizontal="right" vertical="center" wrapText="1"/>
      <protection locked="0"/>
    </xf>
    <xf numFmtId="3" fontId="9" fillId="0" borderId="0" xfId="4" applyNumberFormat="1" applyFont="1" applyFill="1" applyBorder="1" applyAlignment="1">
      <alignment horizontal="right" vertical="center" wrapText="1"/>
    </xf>
    <xf numFmtId="173" fontId="9" fillId="0" borderId="0" xfId="2" applyNumberFormat="1" applyFont="1" applyFill="1" applyAlignment="1">
      <alignment horizontal="right" vertical="center" wrapText="1"/>
    </xf>
    <xf numFmtId="3" fontId="9" fillId="0" borderId="0" xfId="0" applyNumberFormat="1" applyFont="1" applyFill="1" applyAlignment="1">
      <alignment horizontal="right" vertical="center" wrapText="1"/>
    </xf>
    <xf numFmtId="168" fontId="9" fillId="0" borderId="0" xfId="0" applyNumberFormat="1" applyFont="1" applyFill="1" applyAlignment="1">
      <alignment horizontal="right" vertical="center" wrapText="1"/>
    </xf>
    <xf numFmtId="9" fontId="9" fillId="0" borderId="0" xfId="2" applyFont="1" applyFill="1" applyAlignment="1">
      <alignment horizontal="right" vertical="center" wrapText="1"/>
    </xf>
    <xf numFmtId="179" fontId="9" fillId="0" borderId="0" xfId="4" applyNumberFormat="1" applyFont="1" applyFill="1" applyBorder="1" applyAlignment="1">
      <alignment horizontal="right" vertical="center" wrapText="1"/>
    </xf>
    <xf numFmtId="179" fontId="13" fillId="0" borderId="0" xfId="4" applyNumberFormat="1" applyFont="1" applyFill="1" applyBorder="1" applyAlignment="1">
      <alignment horizontal="right" vertical="center" wrapText="1"/>
    </xf>
    <xf numFmtId="168" fontId="9" fillId="0" borderId="0" xfId="4" applyNumberFormat="1" applyFont="1" applyFill="1" applyBorder="1" applyAlignment="1">
      <alignment horizontal="right" vertical="center" wrapText="1"/>
    </xf>
    <xf numFmtId="176" fontId="9" fillId="0" borderId="0" xfId="2" quotePrefix="1" applyNumberFormat="1" applyFont="1" applyFill="1" applyAlignment="1">
      <alignment horizontal="right" vertical="center" wrapText="1"/>
    </xf>
    <xf numFmtId="0" fontId="42" fillId="2" borderId="0" xfId="0" applyFont="1" applyFill="1"/>
    <xf numFmtId="179" fontId="9" fillId="0" borderId="0" xfId="0" applyNumberFormat="1" applyFont="1"/>
    <xf numFmtId="0" fontId="41" fillId="0" borderId="0" xfId="0" applyFont="1" applyAlignment="1">
      <alignment horizontal="left" vertical="center"/>
    </xf>
    <xf numFmtId="164" fontId="9" fillId="0" borderId="0" xfId="1" applyNumberFormat="1" applyFont="1" applyFill="1" applyBorder="1" applyAlignment="1">
      <alignment horizontal="right"/>
    </xf>
    <xf numFmtId="1" fontId="9" fillId="0" borderId="0" xfId="1" applyNumberFormat="1" applyFont="1" applyFill="1" applyBorder="1" applyAlignment="1">
      <alignment horizontal="right"/>
    </xf>
    <xf numFmtId="164" fontId="7" fillId="0" borderId="9" xfId="0" applyNumberFormat="1" applyFont="1" applyFill="1" applyBorder="1"/>
    <xf numFmtId="164" fontId="7" fillId="0" borderId="10" xfId="0" applyNumberFormat="1" applyFont="1" applyFill="1" applyBorder="1"/>
    <xf numFmtId="167" fontId="9" fillId="0" borderId="0" xfId="1" applyNumberFormat="1" applyFont="1" applyFill="1" applyBorder="1" applyAlignment="1">
      <alignment horizontal="right"/>
    </xf>
    <xf numFmtId="9" fontId="9" fillId="0" borderId="0" xfId="1" applyNumberFormat="1" applyFont="1" applyFill="1" applyBorder="1" applyAlignment="1">
      <alignment horizontal="right"/>
    </xf>
    <xf numFmtId="9" fontId="9" fillId="0" borderId="1" xfId="1" applyNumberFormat="1" applyFont="1" applyFill="1" applyBorder="1" applyAlignment="1">
      <alignment horizontal="right"/>
    </xf>
    <xf numFmtId="0" fontId="7" fillId="0" borderId="0" xfId="0" applyFont="1" applyFill="1" applyBorder="1"/>
    <xf numFmtId="0" fontId="7" fillId="0" borderId="0" xfId="0" applyFont="1" applyFill="1" applyBorder="1" applyAlignment="1">
      <alignment vertical="center"/>
    </xf>
    <xf numFmtId="9" fontId="9" fillId="0" borderId="0" xfId="2" applyFont="1" applyFill="1"/>
    <xf numFmtId="1" fontId="9" fillId="3" borderId="0" xfId="0" applyNumberFormat="1" applyFont="1" applyFill="1"/>
    <xf numFmtId="182" fontId="9" fillId="3" borderId="0" xfId="0" applyNumberFormat="1" applyFont="1" applyFill="1" applyAlignment="1">
      <alignment horizontal="right"/>
    </xf>
    <xf numFmtId="166" fontId="9" fillId="3" borderId="0" xfId="10" applyNumberFormat="1" applyFont="1" applyFill="1" applyAlignment="1" applyProtection="1">
      <alignment horizontal="right"/>
      <protection locked="0"/>
    </xf>
    <xf numFmtId="9" fontId="9" fillId="3" borderId="0" xfId="2" applyFont="1" applyFill="1" applyAlignment="1" applyProtection="1">
      <alignment horizontal="right"/>
      <protection locked="0"/>
    </xf>
    <xf numFmtId="3" fontId="9" fillId="3" borderId="0" xfId="8" applyNumberFormat="1" applyFont="1" applyFill="1"/>
    <xf numFmtId="0" fontId="9" fillId="2" borderId="0" xfId="0" applyFont="1" applyFill="1" applyAlignment="1">
      <alignment horizontal="right"/>
    </xf>
    <xf numFmtId="164" fontId="9" fillId="4" borderId="0" xfId="0" applyNumberFormat="1" applyFont="1" applyFill="1"/>
    <xf numFmtId="0" fontId="9" fillId="2" borderId="0" xfId="0" applyFont="1" applyFill="1" applyAlignment="1">
      <alignment horizontal="right"/>
    </xf>
    <xf numFmtId="3" fontId="9" fillId="0" borderId="0" xfId="4" applyNumberFormat="1" applyFont="1" applyFill="1" applyBorder="1" applyAlignment="1">
      <alignment horizontal="left"/>
    </xf>
    <xf numFmtId="3" fontId="7" fillId="0" borderId="0" xfId="4" applyNumberFormat="1" applyFont="1" applyFill="1" applyBorder="1" applyAlignment="1">
      <alignment horizontal="right"/>
    </xf>
    <xf numFmtId="164" fontId="9" fillId="0" borderId="0" xfId="4" applyNumberFormat="1" applyFont="1" applyFill="1" applyBorder="1" applyAlignment="1">
      <alignment horizontal="right"/>
    </xf>
    <xf numFmtId="49" fontId="9" fillId="0" borderId="0" xfId="2" applyNumberFormat="1" applyFont="1" applyFill="1" applyAlignment="1">
      <alignment horizontal="right" vertical="center" wrapText="1"/>
    </xf>
    <xf numFmtId="0" fontId="9" fillId="0" borderId="0" xfId="0" applyFont="1" applyFill="1" applyAlignment="1">
      <alignment horizontal="left" vertical="center"/>
    </xf>
    <xf numFmtId="0" fontId="9" fillId="2" borderId="0" xfId="0" applyFont="1" applyFill="1" applyAlignment="1">
      <alignment horizontal="right" wrapText="1"/>
    </xf>
    <xf numFmtId="0" fontId="13" fillId="2" borderId="0" xfId="0" applyFont="1" applyFill="1" applyAlignment="1">
      <alignment horizontal="right" wrapText="1"/>
    </xf>
    <xf numFmtId="0" fontId="9" fillId="2" borderId="0" xfId="0" applyFont="1" applyFill="1" applyBorder="1" applyAlignment="1">
      <alignment horizontal="right" wrapText="1"/>
    </xf>
    <xf numFmtId="0" fontId="9" fillId="2" borderId="0" xfId="0" applyFont="1" applyFill="1" applyBorder="1" applyAlignment="1">
      <alignment horizontal="right"/>
    </xf>
    <xf numFmtId="0" fontId="9" fillId="2" borderId="1" xfId="0" applyFont="1" applyFill="1" applyBorder="1" applyAlignment="1">
      <alignment horizontal="right" wrapText="1"/>
    </xf>
    <xf numFmtId="0" fontId="9" fillId="2" borderId="1" xfId="0" applyFont="1" applyFill="1" applyBorder="1" applyAlignment="1">
      <alignment horizontal="right"/>
    </xf>
    <xf numFmtId="0" fontId="9" fillId="2" borderId="0" xfId="0" applyFont="1" applyFill="1" applyAlignment="1">
      <alignment horizontal="right"/>
    </xf>
    <xf numFmtId="0" fontId="39" fillId="2" borderId="0" xfId="3" applyFont="1" applyFill="1" applyAlignment="1">
      <alignment horizontal="left" vertical="top" wrapText="1"/>
    </xf>
  </cellXfs>
  <cellStyles count="11">
    <cellStyle name="Comma" xfId="1" builtinId="3"/>
    <cellStyle name="Comma 2" xfId="6" xr:uid="{ABE2201A-E245-49A3-99D4-7283C61FA9F5}"/>
    <cellStyle name="Comma 3" xfId="9" xr:uid="{5687111D-A662-4D98-B41C-5763AF3DAF51}"/>
    <cellStyle name="Hvid body celle" xfId="5" xr:uid="{2F01E842-108B-4370-A6FF-D634D9C51D8F}"/>
    <cellStyle name="Hvid body celle tal" xfId="4" xr:uid="{B7B6D2CC-AF28-42CA-AA50-D5464643D5DC}"/>
    <cellStyle name="Hyperlink" xfId="7" builtinId="8"/>
    <cellStyle name="Normal" xfId="0" builtinId="0"/>
    <cellStyle name="Normal 2" xfId="8" xr:uid="{A8FAE7A2-D6AD-4A57-87D1-CF32C7FD259C}"/>
    <cellStyle name="Normal_Tabeller_til_ekstern_meddelelse_2005_Q4_v09_presse_DK_UK" xfId="3" xr:uid="{CB9CDAB7-E7F0-4919-8D73-C508C3E6BCCE}"/>
    <cellStyle name="Percent" xfId="2" builtinId="5"/>
    <cellStyle name="Percent 2" xfId="10" xr:uid="{BB618188-011F-47DC-8886-8EEB8B161C41}"/>
  </cellStyles>
  <dxfs count="401">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
      <numFmt numFmtId="183" formatCode="_-* #,##0_-;\-* #,##0_-;_-* &quot;-&quot;_-;_-@_-"/>
    </dxf>
  </dxfs>
  <tableStyles count="0" defaultTableStyle="TableStyleMedium2" defaultPivotStyle="PivotStyleLight16"/>
  <colors>
    <mruColors>
      <color rgb="FFECE8E4"/>
      <color rgb="FF3B4956"/>
      <color rgb="FF644C76"/>
      <color rgb="FF8ECDC8"/>
      <color rgb="FF3A9CDE"/>
      <color rgb="FF3A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RIBO\AppData\Local\Microsoft\Windows\INetCache\Content.Outlook\Z0LOM72Z\PL%20BU%20supplementary%20to%20Key%20Figure%20-%20sent%20to%20KRIBO_%20vo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rporate%20Finance/Financial%20Planning%20&amp;%20Analysis/2014/2.%20High%20Level%20Model/5.%20Tools/HFM_HLM%20link/HFM_recon_NEW_9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mp;TP"/>
      <sheetName val="O&amp;G"/>
      <sheetName val="D&amp;CS"/>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
      <sheetName val="HFM"/>
      <sheetName val="HLM"/>
      <sheetName val="ICP check 2014"/>
      <sheetName val="ELIM1"/>
      <sheetName val="ELIM2"/>
      <sheetName val="ELIM"/>
      <sheetName val="Sheet1"/>
    </sheetNames>
    <sheetDataSet>
      <sheetData sheetId="0">
        <row r="45">
          <cell r="C45" t="str">
            <v>Actual</v>
          </cell>
        </row>
        <row r="46">
          <cell r="C46" t="str">
            <v>F1</v>
          </cell>
        </row>
        <row r="47">
          <cell r="C47" t="str">
            <v>F3</v>
          </cell>
        </row>
        <row r="48">
          <cell r="C48" t="str">
            <v>F4</v>
          </cell>
        </row>
        <row r="49">
          <cell r="C49" t="str">
            <v>F5</v>
          </cell>
        </row>
        <row r="50">
          <cell r="C50" t="str">
            <v>F1Y2</v>
          </cell>
        </row>
        <row r="51">
          <cell r="C51" t="str">
            <v>F3Y2</v>
          </cell>
        </row>
        <row r="52">
          <cell r="C52" t="str">
            <v>F4Y2</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6.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7.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8.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76A145-3BC5-4B15-BCDD-D9CD7294DDB9}">
  <sheetPr>
    <tabColor theme="0"/>
  </sheetPr>
  <dimension ref="B1:C23"/>
  <sheetViews>
    <sheetView tabSelected="1" topLeftCell="A4" zoomScaleNormal="100" workbookViewId="0">
      <selection activeCell="A4" sqref="A4"/>
    </sheetView>
  </sheetViews>
  <sheetFormatPr defaultColWidth="9.140625" defaultRowHeight="12.75"/>
  <cols>
    <col min="1" max="1" width="1.5703125" style="208" customWidth="1"/>
    <col min="2" max="2" width="56.140625" style="208" customWidth="1"/>
    <col min="3" max="3" width="9.140625" style="208"/>
    <col min="4" max="4" width="58.42578125" style="208" bestFit="1" customWidth="1"/>
    <col min="5" max="16384" width="9.140625" style="208"/>
  </cols>
  <sheetData>
    <row r="1" spans="2:3" hidden="1">
      <c r="B1" s="263"/>
      <c r="C1" s="263"/>
    </row>
    <row r="2" spans="2:3" hidden="1">
      <c r="B2" s="263"/>
      <c r="C2" s="263"/>
    </row>
    <row r="3" spans="2:3" hidden="1">
      <c r="B3" s="263"/>
      <c r="C3" s="263"/>
    </row>
    <row r="4" spans="2:3" ht="8.25" customHeight="1">
      <c r="B4" s="263"/>
      <c r="C4" s="263"/>
    </row>
    <row r="5" spans="2:3" ht="1.5" customHeight="1">
      <c r="B5" s="264"/>
      <c r="C5" s="263"/>
    </row>
    <row r="6" spans="2:3" ht="20.25">
      <c r="B6" s="271" t="s">
        <v>0</v>
      </c>
      <c r="C6" s="262"/>
    </row>
    <row r="7" spans="2:3" ht="5.25" customHeight="1">
      <c r="B7" s="265"/>
      <c r="C7" s="262"/>
    </row>
    <row r="8" spans="2:3" hidden="1">
      <c r="B8" s="265"/>
      <c r="C8" s="262"/>
    </row>
    <row r="9" spans="2:3" ht="22.5">
      <c r="B9" s="266" t="s">
        <v>1</v>
      </c>
      <c r="C9" s="262" t="s">
        <v>2</v>
      </c>
    </row>
    <row r="10" spans="2:3" ht="4.5" customHeight="1">
      <c r="B10" s="267"/>
      <c r="C10" s="262" t="s">
        <v>2</v>
      </c>
    </row>
    <row r="11" spans="2:3" ht="22.5">
      <c r="B11" s="268" t="s">
        <v>3</v>
      </c>
      <c r="C11" s="262" t="s">
        <v>2</v>
      </c>
    </row>
    <row r="12" spans="2:3" ht="4.5" customHeight="1">
      <c r="B12" s="267"/>
      <c r="C12" s="262" t="s">
        <v>2</v>
      </c>
    </row>
    <row r="13" spans="2:3" ht="22.5">
      <c r="B13" s="269" t="s">
        <v>407</v>
      </c>
      <c r="C13" s="262" t="s">
        <v>2</v>
      </c>
    </row>
    <row r="14" spans="2:3" ht="4.5" customHeight="1">
      <c r="B14" s="267"/>
      <c r="C14" s="262" t="s">
        <v>2</v>
      </c>
    </row>
    <row r="15" spans="2:3" ht="24" customHeight="1">
      <c r="B15" s="266" t="s">
        <v>475</v>
      </c>
      <c r="C15" s="262" t="s">
        <v>2</v>
      </c>
    </row>
    <row r="16" spans="2:3" ht="4.5" customHeight="1">
      <c r="B16" s="267"/>
      <c r="C16" s="262" t="s">
        <v>2</v>
      </c>
    </row>
    <row r="17" spans="2:3" ht="22.5">
      <c r="B17" s="268" t="s">
        <v>476</v>
      </c>
      <c r="C17" s="262" t="s">
        <v>2</v>
      </c>
    </row>
    <row r="18" spans="2:3" ht="4.5" customHeight="1">
      <c r="B18" s="267"/>
      <c r="C18" s="262" t="s">
        <v>2</v>
      </c>
    </row>
    <row r="19" spans="2:3" ht="22.5">
      <c r="B19" s="269" t="s">
        <v>477</v>
      </c>
      <c r="C19" s="262" t="s">
        <v>2</v>
      </c>
    </row>
    <row r="20" spans="2:3" ht="4.5" customHeight="1">
      <c r="B20" s="267"/>
      <c r="C20" s="262" t="s">
        <v>2</v>
      </c>
    </row>
    <row r="21" spans="2:3" ht="22.5">
      <c r="B21" s="270" t="s">
        <v>4</v>
      </c>
      <c r="C21" s="262" t="s">
        <v>2</v>
      </c>
    </row>
    <row r="22" spans="2:3">
      <c r="B22" s="262"/>
      <c r="C22" s="262"/>
    </row>
    <row r="23" spans="2:3">
      <c r="B23" s="263"/>
      <c r="C23" s="263"/>
    </row>
  </sheetData>
  <phoneticPr fontId="33" type="noConversion"/>
  <hyperlinks>
    <hyperlink ref="B9" location="'OF Asset Book'!A1" display="'OF Asset Book'!A1" xr:uid="{AEDD485A-D734-45D0-A932-8E723A04CFB5}"/>
    <hyperlink ref="B11" location="'ON Asset Book'!A1" display="'ON Asset Book'!A1" xr:uid="{8D549209-995B-42F1-A62B-82DF75BBE427}"/>
    <hyperlink ref="B13" location="'Bio Asset Book'!A1" display="Bio Asset Book                                     " xr:uid="{16715EDB-2803-458C-85C6-BF72427D2E25}"/>
    <hyperlink ref="B15" location="'OF Statistics 2011-Q3 2021'!A1" display="OF statistics 2011-Q3 2021               " xr:uid="{195C674B-A2DC-45BA-9322-4D0ABBF3DE08}"/>
    <hyperlink ref="B17" location="'ON Statistics Q4 2018-Q3 2021'!A1" display="ON statistics Q4 2018-Q3 2021  " xr:uid="{685964A8-06B8-4FAE-83C1-2EFBA78AA78B}"/>
    <hyperlink ref="B19" location="'BO statistics 2018-Q3 2021'!A1" display="BO statistics 2018-Q3 2021             " xr:uid="{810B50C7-3540-407F-8426-3AFB89B3EB9D}"/>
    <hyperlink ref="B21" location="'Business drivers highlights'!A1" display="'Business drivers highlights'!A1" xr:uid="{B10E3A55-6411-48E3-9A93-D8FC38991142}"/>
  </hyperlinks>
  <pageMargins left="0.7" right="0.7" top="0.75" bottom="0.75" header="0.3" footer="0.3"/>
  <pageSetup paperSize="9" orientation="portrait" r:id="rId1"/>
  <headerFooter>
    <oddHeader>&amp;R&amp;"Arial Black"&amp;10&amp;K4099DAINTERNAL&amp;1#</oddHeader>
  </headerFooter>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CD954-168C-4BEC-850E-D22D3A1C0507}">
  <sheetPr codeName="Sheet11">
    <tabColor rgb="FF3A9CDE"/>
    <pageSetUpPr fitToPage="1"/>
  </sheetPr>
  <dimension ref="A1:Y80"/>
  <sheetViews>
    <sheetView showGridLines="0" topLeftCell="I32" zoomScaleNormal="100" zoomScaleSheetLayoutView="100" workbookViewId="0">
      <selection activeCell="Y80" sqref="Y80"/>
    </sheetView>
  </sheetViews>
  <sheetFormatPr defaultColWidth="9.140625" defaultRowHeight="9"/>
  <cols>
    <col min="1" max="1" width="1.5703125" style="66" customWidth="1"/>
    <col min="2" max="2" width="48" style="66" customWidth="1"/>
    <col min="3" max="3" width="70" style="66" customWidth="1"/>
    <col min="4" max="8" width="11.85546875" style="66" customWidth="1"/>
    <col min="9" max="9" width="23.42578125" style="66" customWidth="1"/>
    <col min="10" max="10" width="27" style="66" customWidth="1"/>
    <col min="11" max="15" width="23.42578125" style="66" customWidth="1"/>
    <col min="16" max="16" width="14" style="66" customWidth="1"/>
    <col min="17" max="16384" width="9.140625" style="66"/>
  </cols>
  <sheetData>
    <row r="1" spans="2:25" ht="8.25" customHeight="1"/>
    <row r="2" spans="2:25" ht="23.25">
      <c r="B2" s="3" t="s">
        <v>478</v>
      </c>
      <c r="D2" s="190"/>
      <c r="L2" s="188"/>
      <c r="M2" s="188"/>
      <c r="N2" s="188"/>
      <c r="P2" s="188"/>
    </row>
    <row r="3" spans="2:25" ht="19.5" customHeight="1">
      <c r="B3" s="189"/>
      <c r="L3" s="188"/>
      <c r="M3" s="188"/>
      <c r="N3" s="188"/>
      <c r="P3" s="187"/>
    </row>
    <row r="4" spans="2:25" ht="15.6" customHeight="1">
      <c r="B4" s="135"/>
      <c r="C4" s="358"/>
      <c r="D4" s="452" t="s">
        <v>5</v>
      </c>
      <c r="E4" s="452" t="s">
        <v>6</v>
      </c>
      <c r="F4" s="452" t="s">
        <v>7</v>
      </c>
      <c r="G4" s="452" t="s">
        <v>8</v>
      </c>
      <c r="H4" s="452" t="s">
        <v>9</v>
      </c>
      <c r="I4" s="452" t="s">
        <v>10</v>
      </c>
      <c r="J4" s="358"/>
      <c r="K4" s="358"/>
      <c r="L4" s="452" t="s">
        <v>11</v>
      </c>
      <c r="M4" s="358"/>
      <c r="N4" s="358"/>
      <c r="O4" s="32"/>
      <c r="P4" s="186"/>
      <c r="Q4" s="32"/>
      <c r="R4" s="32"/>
      <c r="S4" s="32"/>
      <c r="T4" s="32"/>
      <c r="U4" s="32"/>
      <c r="V4" s="32"/>
      <c r="W4" s="32"/>
      <c r="X4" s="32"/>
      <c r="Y4" s="32"/>
    </row>
    <row r="5" spans="2:25" ht="12" customHeight="1">
      <c r="B5" s="143" t="s">
        <v>12</v>
      </c>
      <c r="C5" s="360" t="s">
        <v>13</v>
      </c>
      <c r="D5" s="456"/>
      <c r="E5" s="457"/>
      <c r="F5" s="456"/>
      <c r="G5" s="456"/>
      <c r="H5" s="456"/>
      <c r="I5" s="456"/>
      <c r="J5" s="360" t="s">
        <v>14</v>
      </c>
      <c r="K5" s="360" t="s">
        <v>15</v>
      </c>
      <c r="L5" s="456"/>
      <c r="M5" s="358"/>
      <c r="N5" s="358"/>
      <c r="O5" s="32"/>
      <c r="P5" s="186"/>
      <c r="Q5" s="32"/>
      <c r="R5" s="32"/>
      <c r="S5" s="32"/>
      <c r="T5" s="32"/>
      <c r="U5" s="32"/>
      <c r="V5" s="32"/>
      <c r="W5" s="32"/>
      <c r="X5" s="32"/>
      <c r="Y5" s="32"/>
    </row>
    <row r="6" spans="2:25" ht="12" customHeight="1">
      <c r="B6" s="141" t="s">
        <v>16</v>
      </c>
      <c r="C6" s="137" t="s">
        <v>469</v>
      </c>
      <c r="D6" s="138">
        <v>399.6</v>
      </c>
      <c r="E6" s="183">
        <v>399.6</v>
      </c>
      <c r="F6" s="156" t="s">
        <v>17</v>
      </c>
      <c r="G6" s="137">
        <v>199.8</v>
      </c>
      <c r="H6" s="137" t="s">
        <v>18</v>
      </c>
      <c r="I6" s="184" t="s">
        <v>19</v>
      </c>
      <c r="J6" s="137" t="s">
        <v>20</v>
      </c>
      <c r="K6" s="300" t="s">
        <v>461</v>
      </c>
      <c r="L6" s="137">
        <v>1051</v>
      </c>
      <c r="M6" s="358"/>
      <c r="N6" s="358"/>
      <c r="O6" s="32"/>
      <c r="P6" s="186"/>
      <c r="Q6" s="32"/>
      <c r="R6" s="32"/>
      <c r="S6" s="32"/>
      <c r="T6" s="32"/>
      <c r="U6" s="32"/>
      <c r="V6" s="32"/>
      <c r="W6" s="32"/>
      <c r="X6" s="32"/>
      <c r="Y6" s="32"/>
    </row>
    <row r="7" spans="2:25" ht="12" customHeight="1">
      <c r="B7" s="141" t="s">
        <v>21</v>
      </c>
      <c r="C7" s="137" t="s">
        <v>22</v>
      </c>
      <c r="D7" s="138">
        <v>209.3</v>
      </c>
      <c r="E7" s="183">
        <v>209.3</v>
      </c>
      <c r="F7" s="156" t="s">
        <v>23</v>
      </c>
      <c r="G7" s="137">
        <v>209.3</v>
      </c>
      <c r="H7" s="137" t="s">
        <v>24</v>
      </c>
      <c r="I7" s="184" t="s">
        <v>25</v>
      </c>
      <c r="J7" s="137" t="s">
        <v>399</v>
      </c>
      <c r="K7" s="300" t="s">
        <v>398</v>
      </c>
      <c r="L7" s="137">
        <v>518</v>
      </c>
      <c r="M7" s="358"/>
      <c r="N7" s="358"/>
      <c r="O7" s="32"/>
      <c r="P7" s="186"/>
      <c r="Q7" s="32"/>
      <c r="R7" s="32"/>
      <c r="S7" s="32"/>
      <c r="T7" s="32"/>
      <c r="U7" s="32"/>
      <c r="V7" s="32"/>
      <c r="W7" s="32"/>
      <c r="X7" s="32"/>
      <c r="Y7" s="32"/>
    </row>
    <row r="8" spans="2:25" ht="12" customHeight="1">
      <c r="B8" s="141" t="s">
        <v>26</v>
      </c>
      <c r="C8" s="137" t="s">
        <v>27</v>
      </c>
      <c r="D8" s="138">
        <v>165.6</v>
      </c>
      <c r="E8" s="183">
        <v>165.5</v>
      </c>
      <c r="F8" s="156" t="s">
        <v>28</v>
      </c>
      <c r="G8" s="139">
        <v>82.8</v>
      </c>
      <c r="H8" s="137" t="s">
        <v>18</v>
      </c>
      <c r="I8" s="298" t="s">
        <v>29</v>
      </c>
      <c r="J8" s="137" t="s">
        <v>400</v>
      </c>
      <c r="K8" s="300" t="s">
        <v>30</v>
      </c>
      <c r="L8" s="299">
        <v>453</v>
      </c>
      <c r="M8" s="358"/>
      <c r="N8" s="358"/>
      <c r="O8" s="32"/>
      <c r="P8" s="186"/>
      <c r="Q8" s="32"/>
      <c r="R8" s="32"/>
      <c r="S8" s="32"/>
      <c r="T8" s="32"/>
      <c r="U8" s="32"/>
      <c r="V8" s="32"/>
      <c r="W8" s="32"/>
      <c r="X8" s="32"/>
      <c r="Y8" s="32"/>
    </row>
    <row r="9" spans="2:25" ht="12" customHeight="1">
      <c r="B9" s="141" t="s">
        <v>31</v>
      </c>
      <c r="C9" s="137" t="s">
        <v>32</v>
      </c>
      <c r="D9" s="158">
        <v>158</v>
      </c>
      <c r="E9" s="137">
        <v>160</v>
      </c>
      <c r="F9" s="156" t="s">
        <v>33</v>
      </c>
      <c r="G9" s="185">
        <v>64</v>
      </c>
      <c r="H9" s="137" t="s">
        <v>18</v>
      </c>
      <c r="I9" s="184" t="s">
        <v>29</v>
      </c>
      <c r="J9" s="139" t="s">
        <v>34</v>
      </c>
      <c r="K9" s="139" t="s">
        <v>35</v>
      </c>
      <c r="L9" s="358" t="s">
        <v>22</v>
      </c>
      <c r="M9" s="358"/>
      <c r="N9" s="358"/>
      <c r="O9" s="32"/>
      <c r="P9" s="159"/>
      <c r="Q9" s="32"/>
      <c r="R9" s="32"/>
      <c r="S9" s="32"/>
      <c r="T9" s="32"/>
      <c r="U9" s="32"/>
      <c r="V9" s="32"/>
      <c r="W9" s="32"/>
      <c r="X9" s="32"/>
      <c r="Y9" s="32"/>
    </row>
    <row r="10" spans="2:25" ht="12" customHeight="1">
      <c r="B10" s="141" t="s">
        <v>36</v>
      </c>
      <c r="C10" s="137" t="s">
        <v>22</v>
      </c>
      <c r="D10" s="138">
        <v>7.2</v>
      </c>
      <c r="E10" s="183">
        <v>10.8</v>
      </c>
      <c r="F10" s="156" t="s">
        <v>23</v>
      </c>
      <c r="G10" s="158">
        <v>7.2</v>
      </c>
      <c r="H10" s="137" t="s">
        <v>24</v>
      </c>
      <c r="I10" s="182" t="s">
        <v>37</v>
      </c>
      <c r="J10" s="137" t="s">
        <v>20</v>
      </c>
      <c r="K10" s="300" t="s">
        <v>38</v>
      </c>
      <c r="L10" s="137" t="s">
        <v>39</v>
      </c>
      <c r="M10" s="358"/>
      <c r="N10" s="358"/>
      <c r="O10" s="32"/>
      <c r="P10" s="99"/>
      <c r="Q10" s="32"/>
      <c r="R10" s="32"/>
      <c r="S10" s="32"/>
      <c r="T10" s="32"/>
      <c r="U10" s="32"/>
      <c r="V10" s="32"/>
      <c r="W10" s="32"/>
      <c r="X10" s="32"/>
      <c r="Y10" s="32"/>
    </row>
    <row r="11" spans="2:25" ht="12" customHeight="1">
      <c r="B11" s="141" t="s">
        <v>40</v>
      </c>
      <c r="C11" s="137" t="s">
        <v>22</v>
      </c>
      <c r="D11" s="181">
        <v>0</v>
      </c>
      <c r="E11" s="180">
        <v>4.95</v>
      </c>
      <c r="F11" s="156" t="s">
        <v>23</v>
      </c>
      <c r="G11" s="167">
        <v>0</v>
      </c>
      <c r="H11" s="157" t="s">
        <v>24</v>
      </c>
      <c r="I11" s="179" t="s">
        <v>41</v>
      </c>
      <c r="J11" s="167">
        <v>0</v>
      </c>
      <c r="K11" s="167">
        <v>0</v>
      </c>
      <c r="L11" s="358" t="s">
        <v>22</v>
      </c>
      <c r="M11" s="358"/>
      <c r="N11" s="358"/>
      <c r="O11" s="32"/>
      <c r="P11" s="178"/>
      <c r="Q11" s="32"/>
      <c r="R11" s="32"/>
      <c r="S11" s="32"/>
      <c r="T11" s="32"/>
      <c r="U11" s="32"/>
      <c r="V11" s="32"/>
      <c r="W11" s="32"/>
      <c r="X11" s="32"/>
      <c r="Y11" s="32"/>
    </row>
    <row r="12" spans="2:25" ht="12" customHeight="1">
      <c r="B12" s="127" t="s">
        <v>42</v>
      </c>
      <c r="C12" s="122"/>
      <c r="D12" s="122">
        <f>SUM(D6:D11)</f>
        <v>939.70000000000016</v>
      </c>
      <c r="E12" s="122">
        <f>SUM(E6:E11)</f>
        <v>950.15000000000009</v>
      </c>
      <c r="F12" s="122"/>
      <c r="G12" s="126">
        <f>SUM(G6:G11)</f>
        <v>563.10000000000014</v>
      </c>
      <c r="H12" s="122"/>
      <c r="I12" s="122"/>
      <c r="J12" s="122"/>
      <c r="K12" s="122"/>
      <c r="L12" s="122"/>
      <c r="M12" s="358"/>
      <c r="N12" s="358"/>
      <c r="O12" s="32"/>
      <c r="P12" s="178"/>
      <c r="Q12" s="32"/>
      <c r="R12" s="32"/>
      <c r="S12" s="32"/>
      <c r="T12" s="32"/>
      <c r="U12" s="32"/>
      <c r="V12" s="32"/>
      <c r="W12" s="32"/>
      <c r="X12" s="32"/>
      <c r="Y12" s="32"/>
    </row>
    <row r="13" spans="2:25" ht="12" customHeight="1">
      <c r="B13" s="105"/>
      <c r="C13" s="177"/>
      <c r="D13" s="177"/>
      <c r="E13" s="177"/>
      <c r="F13" s="177"/>
      <c r="G13" s="177"/>
      <c r="H13" s="177"/>
      <c r="I13" s="177"/>
      <c r="J13" s="177"/>
      <c r="K13" s="177"/>
      <c r="L13" s="176"/>
      <c r="M13" s="176"/>
      <c r="N13" s="358"/>
      <c r="O13" s="32"/>
      <c r="P13" s="357"/>
      <c r="Q13" s="32"/>
      <c r="R13" s="32"/>
      <c r="S13" s="32"/>
      <c r="T13" s="32"/>
      <c r="U13" s="32"/>
      <c r="V13" s="32"/>
      <c r="W13" s="32"/>
      <c r="X13" s="32"/>
      <c r="Y13" s="32"/>
    </row>
    <row r="14" spans="2:25" ht="12" customHeight="1">
      <c r="B14" s="135"/>
      <c r="C14" s="358"/>
      <c r="D14" s="452" t="s">
        <v>5</v>
      </c>
      <c r="E14" s="452" t="s">
        <v>6</v>
      </c>
      <c r="F14" s="452" t="s">
        <v>7</v>
      </c>
      <c r="G14" s="452" t="s">
        <v>8</v>
      </c>
      <c r="H14" s="452" t="s">
        <v>9</v>
      </c>
      <c r="I14" s="452" t="s">
        <v>10</v>
      </c>
      <c r="J14" s="358"/>
      <c r="K14" s="358"/>
      <c r="L14" s="452" t="s">
        <v>43</v>
      </c>
      <c r="M14" s="357"/>
      <c r="N14" s="358"/>
      <c r="O14" s="32"/>
      <c r="P14" s="357"/>
      <c r="Q14" s="32"/>
      <c r="R14" s="32"/>
      <c r="S14" s="32"/>
      <c r="T14" s="32"/>
      <c r="U14" s="32"/>
      <c r="V14" s="32"/>
      <c r="W14" s="32"/>
      <c r="X14" s="32"/>
      <c r="Y14" s="32"/>
    </row>
    <row r="15" spans="2:25" ht="12" customHeight="1">
      <c r="B15" s="143" t="s">
        <v>44</v>
      </c>
      <c r="C15" s="360" t="s">
        <v>13</v>
      </c>
      <c r="D15" s="456"/>
      <c r="E15" s="457"/>
      <c r="F15" s="456"/>
      <c r="G15" s="456"/>
      <c r="H15" s="456"/>
      <c r="I15" s="456"/>
      <c r="J15" s="360" t="s">
        <v>14</v>
      </c>
      <c r="K15" s="360" t="s">
        <v>15</v>
      </c>
      <c r="L15" s="456"/>
      <c r="M15" s="359" t="s">
        <v>45</v>
      </c>
      <c r="N15" s="358"/>
      <c r="O15" s="32"/>
      <c r="P15" s="357"/>
      <c r="Q15" s="32"/>
      <c r="R15" s="32"/>
      <c r="S15" s="32"/>
      <c r="T15" s="32"/>
      <c r="U15" s="32"/>
      <c r="V15" s="32"/>
      <c r="W15" s="32"/>
      <c r="X15" s="32"/>
      <c r="Y15" s="32"/>
    </row>
    <row r="16" spans="2:25" ht="12" customHeight="1">
      <c r="B16" s="141" t="s">
        <v>46</v>
      </c>
      <c r="C16" s="167" t="s">
        <v>47</v>
      </c>
      <c r="D16" s="157">
        <v>630</v>
      </c>
      <c r="E16" s="174">
        <v>315</v>
      </c>
      <c r="F16" s="168">
        <v>0.25</v>
      </c>
      <c r="G16" s="273">
        <v>157.5</v>
      </c>
      <c r="H16" s="157" t="s">
        <v>18</v>
      </c>
      <c r="I16" s="156" t="s">
        <v>19</v>
      </c>
      <c r="J16" s="137" t="s">
        <v>48</v>
      </c>
      <c r="K16" s="139">
        <v>2033</v>
      </c>
      <c r="L16" s="137" t="s">
        <v>22</v>
      </c>
      <c r="M16" s="172">
        <v>2</v>
      </c>
      <c r="N16" s="358"/>
      <c r="O16" s="32"/>
      <c r="P16" s="357"/>
      <c r="Q16" s="32"/>
      <c r="R16" s="32"/>
      <c r="S16" s="32"/>
      <c r="T16" s="32"/>
      <c r="U16" s="32"/>
      <c r="V16" s="32"/>
      <c r="W16" s="32"/>
      <c r="X16" s="32"/>
      <c r="Y16" s="32"/>
    </row>
    <row r="17" spans="2:25" ht="12" customHeight="1">
      <c r="B17" s="141" t="s">
        <v>49</v>
      </c>
      <c r="C17" s="157" t="s">
        <v>50</v>
      </c>
      <c r="D17" s="157">
        <v>388.8</v>
      </c>
      <c r="E17" s="174">
        <v>388.8</v>
      </c>
      <c r="F17" s="168">
        <v>0.5</v>
      </c>
      <c r="G17" s="273">
        <v>194.4</v>
      </c>
      <c r="H17" s="157" t="s">
        <v>18</v>
      </c>
      <c r="I17" s="156" t="s">
        <v>51</v>
      </c>
      <c r="J17" s="137" t="s">
        <v>48</v>
      </c>
      <c r="K17" s="139">
        <v>2034</v>
      </c>
      <c r="L17" s="137" t="s">
        <v>22</v>
      </c>
      <c r="M17" s="172">
        <v>2</v>
      </c>
      <c r="N17" s="358"/>
      <c r="O17" s="32"/>
      <c r="P17" s="357"/>
      <c r="Q17" s="32"/>
      <c r="R17" s="32"/>
      <c r="S17" s="32"/>
      <c r="T17" s="32"/>
      <c r="U17" s="32"/>
      <c r="V17" s="32"/>
      <c r="W17" s="32"/>
      <c r="X17" s="32"/>
      <c r="Y17" s="32"/>
    </row>
    <row r="18" spans="2:25" ht="12" customHeight="1">
      <c r="B18" s="141" t="s">
        <v>52</v>
      </c>
      <c r="C18" s="137" t="s">
        <v>53</v>
      </c>
      <c r="D18" s="137">
        <v>367.2</v>
      </c>
      <c r="E18" s="138">
        <v>367.2</v>
      </c>
      <c r="F18" s="140">
        <v>0.501</v>
      </c>
      <c r="G18" s="393">
        <f>+D18*F18</f>
        <v>183.96719999999999</v>
      </c>
      <c r="H18" s="137" t="s">
        <v>24</v>
      </c>
      <c r="I18" s="175" t="s">
        <v>54</v>
      </c>
      <c r="J18" s="137" t="s">
        <v>48</v>
      </c>
      <c r="K18" s="139" t="s">
        <v>462</v>
      </c>
      <c r="L18" s="137" t="s">
        <v>22</v>
      </c>
      <c r="M18" s="172">
        <v>2</v>
      </c>
      <c r="N18" s="358"/>
      <c r="O18" s="173"/>
      <c r="P18" s="357"/>
      <c r="Q18" s="32"/>
      <c r="R18" s="32"/>
      <c r="S18" s="32"/>
      <c r="T18" s="32"/>
      <c r="U18" s="32"/>
      <c r="V18" s="32"/>
      <c r="W18" s="32"/>
      <c r="X18" s="32"/>
      <c r="Y18" s="32"/>
    </row>
    <row r="19" spans="2:25" ht="12" customHeight="1">
      <c r="B19" s="141" t="s">
        <v>55</v>
      </c>
      <c r="C19" s="167" t="s">
        <v>502</v>
      </c>
      <c r="D19" s="157">
        <v>270</v>
      </c>
      <c r="E19" s="174" t="s">
        <v>22</v>
      </c>
      <c r="F19" s="168">
        <v>0.25</v>
      </c>
      <c r="G19" s="273">
        <v>67.5</v>
      </c>
      <c r="H19" s="157" t="s">
        <v>18</v>
      </c>
      <c r="I19" s="156" t="s">
        <v>19</v>
      </c>
      <c r="J19" s="137" t="s">
        <v>48</v>
      </c>
      <c r="K19" s="139">
        <v>2033</v>
      </c>
      <c r="L19" s="137" t="s">
        <v>22</v>
      </c>
      <c r="M19" s="172">
        <v>2</v>
      </c>
      <c r="N19" s="358"/>
      <c r="O19" s="32"/>
      <c r="P19" s="159"/>
      <c r="Q19" s="32"/>
      <c r="R19" s="32"/>
      <c r="S19" s="32"/>
      <c r="T19" s="32"/>
      <c r="U19" s="32"/>
      <c r="V19" s="32"/>
      <c r="W19" s="32"/>
      <c r="X19" s="32"/>
      <c r="Y19" s="32"/>
    </row>
    <row r="20" spans="2:25" ht="12" customHeight="1">
      <c r="B20" s="141" t="s">
        <v>56</v>
      </c>
      <c r="C20" s="167" t="s">
        <v>503</v>
      </c>
      <c r="D20" s="157">
        <v>210</v>
      </c>
      <c r="E20" s="174">
        <v>210</v>
      </c>
      <c r="F20" s="168">
        <v>0.5</v>
      </c>
      <c r="G20" s="273">
        <v>105</v>
      </c>
      <c r="H20" s="157" t="s">
        <v>18</v>
      </c>
      <c r="I20" s="156" t="s">
        <v>57</v>
      </c>
      <c r="J20" s="137" t="s">
        <v>48</v>
      </c>
      <c r="K20" s="139">
        <v>2035</v>
      </c>
      <c r="L20" s="137" t="s">
        <v>22</v>
      </c>
      <c r="M20" s="172">
        <v>2</v>
      </c>
      <c r="N20" s="358"/>
      <c r="O20" s="32"/>
      <c r="P20" s="32"/>
      <c r="Q20" s="32"/>
      <c r="R20" s="32"/>
      <c r="S20" s="32"/>
      <c r="T20" s="32"/>
      <c r="U20" s="32"/>
      <c r="V20" s="32"/>
      <c r="W20" s="32"/>
      <c r="X20" s="32"/>
      <c r="Y20" s="32"/>
    </row>
    <row r="21" spans="2:25" ht="12" customHeight="1">
      <c r="B21" s="141" t="s">
        <v>58</v>
      </c>
      <c r="C21" s="137" t="s">
        <v>59</v>
      </c>
      <c r="D21" s="137">
        <v>172.8</v>
      </c>
      <c r="E21" s="138">
        <v>172.8</v>
      </c>
      <c r="F21" s="140">
        <v>0.501</v>
      </c>
      <c r="G21" s="274">
        <f>+D21*F21</f>
        <v>86.572800000000001</v>
      </c>
      <c r="H21" s="137" t="s">
        <v>24</v>
      </c>
      <c r="I21" s="156" t="s">
        <v>25</v>
      </c>
      <c r="J21" s="137" t="s">
        <v>48</v>
      </c>
      <c r="K21" s="139">
        <v>2029</v>
      </c>
      <c r="L21" s="137" t="s">
        <v>22</v>
      </c>
      <c r="M21" s="172">
        <v>1.5</v>
      </c>
      <c r="N21" s="358"/>
      <c r="O21" s="32"/>
      <c r="P21" s="99"/>
      <c r="Q21" s="32"/>
      <c r="R21" s="32"/>
      <c r="S21" s="32"/>
      <c r="T21" s="32"/>
      <c r="U21" s="32"/>
      <c r="V21" s="32"/>
      <c r="W21" s="32"/>
      <c r="X21" s="32"/>
      <c r="Y21" s="32"/>
    </row>
    <row r="22" spans="2:25" ht="12" customHeight="1">
      <c r="B22" s="141" t="s">
        <v>60</v>
      </c>
      <c r="C22" s="137" t="s">
        <v>22</v>
      </c>
      <c r="D22" s="137">
        <v>90</v>
      </c>
      <c r="E22" s="138">
        <v>45</v>
      </c>
      <c r="F22" s="168">
        <v>1</v>
      </c>
      <c r="G22" s="275">
        <v>90</v>
      </c>
      <c r="H22" s="137" t="s">
        <v>24</v>
      </c>
      <c r="I22" s="156" t="s">
        <v>61</v>
      </c>
      <c r="J22" s="137" t="s">
        <v>48</v>
      </c>
      <c r="K22" s="139">
        <v>2027</v>
      </c>
      <c r="L22" s="137" t="s">
        <v>22</v>
      </c>
      <c r="M22" s="172">
        <v>1</v>
      </c>
      <c r="N22" s="358"/>
      <c r="O22" s="173"/>
      <c r="P22" s="32"/>
      <c r="Q22" s="32"/>
      <c r="R22" s="32"/>
      <c r="S22" s="32"/>
      <c r="T22" s="32"/>
      <c r="U22" s="32"/>
      <c r="V22" s="32"/>
      <c r="W22" s="32"/>
      <c r="X22" s="32"/>
      <c r="Y22" s="32"/>
    </row>
    <row r="23" spans="2:25" ht="12" customHeight="1">
      <c r="B23" s="141" t="s">
        <v>62</v>
      </c>
      <c r="C23" s="170" t="s">
        <v>22</v>
      </c>
      <c r="D23" s="170">
        <v>90</v>
      </c>
      <c r="E23" s="169">
        <v>90</v>
      </c>
      <c r="F23" s="168">
        <v>1</v>
      </c>
      <c r="G23" s="275">
        <v>90</v>
      </c>
      <c r="H23" s="137" t="s">
        <v>24</v>
      </c>
      <c r="I23" s="156" t="s">
        <v>63</v>
      </c>
      <c r="J23" s="137" t="s">
        <v>48</v>
      </c>
      <c r="K23" s="139">
        <v>2027</v>
      </c>
      <c r="L23" s="137" t="s">
        <v>22</v>
      </c>
      <c r="M23" s="172">
        <v>1.5</v>
      </c>
      <c r="N23" s="358"/>
      <c r="O23" s="32"/>
      <c r="P23" s="32"/>
      <c r="Q23" s="32"/>
      <c r="R23" s="32"/>
      <c r="S23" s="32"/>
      <c r="T23" s="32"/>
      <c r="U23" s="32"/>
      <c r="V23" s="32"/>
      <c r="W23" s="32"/>
      <c r="X23" s="32"/>
      <c r="Y23" s="32"/>
    </row>
    <row r="24" spans="2:25" ht="12" customHeight="1">
      <c r="B24" s="141" t="s">
        <v>64</v>
      </c>
      <c r="C24" s="137" t="s">
        <v>22</v>
      </c>
      <c r="D24" s="170">
        <v>12</v>
      </c>
      <c r="E24" s="169">
        <v>12</v>
      </c>
      <c r="F24" s="168">
        <v>1</v>
      </c>
      <c r="G24" s="274">
        <v>12</v>
      </c>
      <c r="H24" s="137" t="s">
        <v>24</v>
      </c>
      <c r="I24" s="156" t="s">
        <v>19</v>
      </c>
      <c r="J24" s="137" t="s">
        <v>48</v>
      </c>
      <c r="K24" s="139">
        <v>2033</v>
      </c>
      <c r="L24" s="137" t="s">
        <v>22</v>
      </c>
      <c r="M24" s="172">
        <v>2</v>
      </c>
      <c r="N24" s="358"/>
      <c r="O24" s="32"/>
      <c r="P24" s="32"/>
      <c r="Q24" s="32"/>
      <c r="R24" s="32"/>
      <c r="S24" s="32"/>
      <c r="T24" s="32"/>
      <c r="U24" s="32"/>
      <c r="V24" s="32"/>
      <c r="W24" s="32"/>
      <c r="X24" s="32"/>
      <c r="Y24" s="32"/>
    </row>
    <row r="25" spans="2:25" ht="12" customHeight="1">
      <c r="B25" s="141" t="s">
        <v>65</v>
      </c>
      <c r="C25" s="171" t="s">
        <v>66</v>
      </c>
      <c r="D25" s="170">
        <v>259</v>
      </c>
      <c r="E25" s="169">
        <v>259</v>
      </c>
      <c r="F25" s="168">
        <v>0.5</v>
      </c>
      <c r="G25" s="273">
        <v>129.5</v>
      </c>
      <c r="H25" s="137" t="s">
        <v>18</v>
      </c>
      <c r="I25" s="139">
        <v>2017</v>
      </c>
      <c r="J25" s="137" t="s">
        <v>67</v>
      </c>
      <c r="K25" s="139">
        <v>2032</v>
      </c>
      <c r="L25" s="137">
        <v>150</v>
      </c>
      <c r="M25" s="163" t="s">
        <v>22</v>
      </c>
      <c r="N25" s="358"/>
      <c r="O25" s="32"/>
      <c r="P25" s="155"/>
      <c r="Q25" s="32"/>
      <c r="R25" s="32"/>
      <c r="S25" s="32"/>
      <c r="T25" s="32"/>
      <c r="U25" s="32"/>
      <c r="V25" s="32"/>
      <c r="W25" s="32"/>
      <c r="X25" s="32"/>
      <c r="Y25" s="32"/>
    </row>
    <row r="26" spans="2:25" ht="12" customHeight="1">
      <c r="B26" s="141" t="s">
        <v>464</v>
      </c>
      <c r="C26" s="171" t="s">
        <v>68</v>
      </c>
      <c r="D26" s="419">
        <v>546</v>
      </c>
      <c r="E26" s="420">
        <v>546</v>
      </c>
      <c r="F26" s="421">
        <v>0.5</v>
      </c>
      <c r="G26" s="422">
        <v>273</v>
      </c>
      <c r="H26" s="137" t="s">
        <v>18</v>
      </c>
      <c r="I26" s="139">
        <v>2018</v>
      </c>
      <c r="J26" s="137" t="s">
        <v>48</v>
      </c>
      <c r="K26" s="139">
        <v>2037</v>
      </c>
      <c r="L26" s="137" t="s">
        <v>22</v>
      </c>
      <c r="M26" s="163">
        <v>1.8</v>
      </c>
      <c r="N26" s="358"/>
      <c r="O26" s="32"/>
      <c r="P26" s="155"/>
      <c r="Q26" s="32"/>
      <c r="R26" s="32"/>
      <c r="S26" s="32"/>
      <c r="T26" s="32"/>
      <c r="U26" s="32"/>
      <c r="V26" s="32"/>
      <c r="W26" s="32"/>
      <c r="X26" s="32"/>
      <c r="Y26" s="32"/>
    </row>
    <row r="27" spans="2:25" ht="12" customHeight="1">
      <c r="B27" s="141" t="s">
        <v>69</v>
      </c>
      <c r="C27" s="167" t="s">
        <v>470</v>
      </c>
      <c r="D27" s="417">
        <v>659</v>
      </c>
      <c r="E27" s="417">
        <v>659</v>
      </c>
      <c r="F27" s="421">
        <v>0.5</v>
      </c>
      <c r="G27" s="422">
        <v>329.5</v>
      </c>
      <c r="H27" s="137" t="s">
        <v>18</v>
      </c>
      <c r="I27" s="139">
        <v>2018</v>
      </c>
      <c r="J27" s="137" t="s">
        <v>67</v>
      </c>
      <c r="K27" s="156" t="s">
        <v>70</v>
      </c>
      <c r="L27" s="137">
        <v>150</v>
      </c>
      <c r="M27" s="163" t="s">
        <v>22</v>
      </c>
      <c r="N27" s="358"/>
      <c r="O27" s="32"/>
      <c r="P27" s="155"/>
      <c r="Q27" s="32"/>
      <c r="R27" s="32"/>
      <c r="S27" s="32"/>
      <c r="T27" s="32"/>
      <c r="U27" s="32"/>
      <c r="V27" s="32"/>
      <c r="W27" s="32"/>
      <c r="X27" s="32"/>
      <c r="Y27" s="32"/>
    </row>
    <row r="28" spans="2:25" ht="12" customHeight="1">
      <c r="B28" s="141" t="s">
        <v>71</v>
      </c>
      <c r="C28" s="158" t="s">
        <v>72</v>
      </c>
      <c r="D28" s="417">
        <v>1218</v>
      </c>
      <c r="E28" s="417">
        <v>1218</v>
      </c>
      <c r="F28" s="421">
        <v>0.5</v>
      </c>
      <c r="G28" s="423">
        <v>609</v>
      </c>
      <c r="H28" s="158" t="s">
        <v>18</v>
      </c>
      <c r="I28" s="139" t="s">
        <v>73</v>
      </c>
      <c r="J28" s="137" t="s">
        <v>67</v>
      </c>
      <c r="K28" s="139">
        <v>2036</v>
      </c>
      <c r="L28" s="137">
        <v>140</v>
      </c>
      <c r="M28" s="163" t="s">
        <v>22</v>
      </c>
      <c r="N28" s="358"/>
      <c r="O28" s="32"/>
      <c r="P28" s="155"/>
      <c r="Q28" s="32"/>
      <c r="R28" s="32"/>
      <c r="S28" s="32"/>
      <c r="T28" s="32"/>
      <c r="U28" s="32"/>
      <c r="V28" s="32"/>
      <c r="W28" s="32"/>
      <c r="X28" s="32"/>
      <c r="Y28" s="32"/>
    </row>
    <row r="29" spans="2:25" ht="12" customHeight="1">
      <c r="B29" s="127" t="s">
        <v>74</v>
      </c>
      <c r="C29" s="121"/>
      <c r="D29" s="413">
        <f>SUM(D16:D28)</f>
        <v>4912.8</v>
      </c>
      <c r="E29" s="413">
        <f>SUM(E16:E28)</f>
        <v>4282.8</v>
      </c>
      <c r="F29" s="413"/>
      <c r="G29" s="413">
        <f>SUM(G16:G28)</f>
        <v>2327.94</v>
      </c>
      <c r="H29" s="121"/>
      <c r="I29" s="121"/>
      <c r="J29" s="121"/>
      <c r="K29" s="121"/>
      <c r="L29" s="121"/>
      <c r="M29" s="166"/>
      <c r="N29" s="358"/>
      <c r="O29" s="32"/>
      <c r="P29" s="155"/>
      <c r="Q29" s="32"/>
      <c r="R29" s="32"/>
      <c r="S29" s="32"/>
      <c r="T29" s="32"/>
      <c r="U29" s="32"/>
      <c r="V29" s="32"/>
      <c r="W29" s="32"/>
      <c r="X29" s="32"/>
      <c r="Y29" s="32"/>
    </row>
    <row r="30" spans="2:25" ht="12" customHeight="1">
      <c r="B30" s="141" t="s">
        <v>75</v>
      </c>
      <c r="C30" s="165"/>
      <c r="D30" s="417">
        <v>1320</v>
      </c>
      <c r="E30" s="424">
        <v>1320</v>
      </c>
      <c r="F30" s="425" t="s">
        <v>23</v>
      </c>
      <c r="G30" s="417"/>
      <c r="H30" s="137" t="s">
        <v>24</v>
      </c>
      <c r="I30" s="128" t="s">
        <v>76</v>
      </c>
      <c r="J30" s="158" t="s">
        <v>67</v>
      </c>
      <c r="K30" s="128" t="s">
        <v>467</v>
      </c>
      <c r="L30" s="164" t="s">
        <v>77</v>
      </c>
      <c r="M30" s="163"/>
      <c r="N30" s="358"/>
      <c r="O30" s="32"/>
      <c r="P30" s="32"/>
      <c r="Q30" s="32"/>
      <c r="R30" s="32"/>
      <c r="S30" s="32"/>
      <c r="T30" s="32"/>
      <c r="U30" s="32"/>
      <c r="V30" s="32"/>
      <c r="W30" s="32"/>
      <c r="X30" s="32"/>
      <c r="Y30" s="32"/>
    </row>
    <row r="31" spans="2:25" ht="12" customHeight="1">
      <c r="B31" s="127" t="s">
        <v>78</v>
      </c>
      <c r="C31" s="121"/>
      <c r="D31" s="122">
        <f>SUM(D29:D30)</f>
        <v>6232.8</v>
      </c>
      <c r="E31" s="122">
        <f>SUM(E29:E30)</f>
        <v>5602.8</v>
      </c>
      <c r="F31" s="122"/>
      <c r="G31" s="122">
        <f>SUM(G29:G30)</f>
        <v>2327.94</v>
      </c>
      <c r="H31" s="122"/>
      <c r="I31" s="122"/>
      <c r="J31" s="122"/>
      <c r="K31" s="122"/>
      <c r="L31" s="122"/>
      <c r="M31" s="122"/>
      <c r="N31" s="358"/>
      <c r="O31" s="32"/>
      <c r="P31" s="32"/>
      <c r="Q31" s="32"/>
      <c r="R31" s="32"/>
      <c r="S31" s="32"/>
      <c r="T31" s="32"/>
      <c r="U31" s="32"/>
      <c r="V31" s="32"/>
      <c r="W31" s="32"/>
      <c r="X31" s="32"/>
      <c r="Y31" s="32"/>
    </row>
    <row r="32" spans="2:25" ht="12" customHeight="1">
      <c r="B32" s="32"/>
      <c r="C32" s="32"/>
      <c r="D32" s="32"/>
      <c r="E32" s="32"/>
      <c r="F32" s="32"/>
      <c r="G32" s="32"/>
      <c r="H32" s="32"/>
      <c r="I32" s="32"/>
      <c r="J32" s="32"/>
      <c r="K32" s="32"/>
      <c r="L32" s="358"/>
      <c r="M32" s="358"/>
      <c r="N32" s="358"/>
      <c r="O32" s="32"/>
      <c r="P32" s="99"/>
      <c r="Q32" s="32"/>
      <c r="R32" s="32"/>
      <c r="S32" s="32"/>
      <c r="T32" s="32"/>
      <c r="U32" s="32"/>
      <c r="V32" s="32"/>
      <c r="W32" s="32"/>
      <c r="X32" s="32"/>
      <c r="Y32" s="32"/>
    </row>
    <row r="33" spans="2:25" ht="12" customHeight="1">
      <c r="B33" s="32"/>
      <c r="C33" s="358"/>
      <c r="D33" s="452" t="s">
        <v>5</v>
      </c>
      <c r="E33" s="452" t="s">
        <v>6</v>
      </c>
      <c r="F33" s="452" t="s">
        <v>7</v>
      </c>
      <c r="G33" s="452" t="s">
        <v>8</v>
      </c>
      <c r="H33" s="452" t="s">
        <v>9</v>
      </c>
      <c r="I33" s="452" t="s">
        <v>10</v>
      </c>
      <c r="J33" s="358"/>
      <c r="K33" s="452" t="s">
        <v>79</v>
      </c>
      <c r="L33" s="452" t="s">
        <v>80</v>
      </c>
      <c r="M33" s="452" t="s">
        <v>81</v>
      </c>
      <c r="N33" s="452" t="s">
        <v>82</v>
      </c>
      <c r="O33" s="32"/>
      <c r="P33" s="162"/>
      <c r="Q33" s="32"/>
      <c r="R33" s="32"/>
      <c r="S33" s="32"/>
      <c r="T33" s="32"/>
      <c r="U33" s="32"/>
      <c r="V33" s="32"/>
      <c r="W33" s="32"/>
      <c r="X33" s="32"/>
      <c r="Y33" s="32"/>
    </row>
    <row r="34" spans="2:25" ht="12" customHeight="1">
      <c r="B34" s="143" t="s">
        <v>83</v>
      </c>
      <c r="C34" s="360" t="s">
        <v>13</v>
      </c>
      <c r="D34" s="456"/>
      <c r="E34" s="457"/>
      <c r="F34" s="456"/>
      <c r="G34" s="456"/>
      <c r="H34" s="456"/>
      <c r="I34" s="456"/>
      <c r="J34" s="360" t="s">
        <v>14</v>
      </c>
      <c r="K34" s="457"/>
      <c r="L34" s="457"/>
      <c r="M34" s="456"/>
      <c r="N34" s="456"/>
      <c r="O34" s="32"/>
      <c r="P34" s="162"/>
      <c r="Q34" s="32"/>
      <c r="R34" s="32"/>
      <c r="S34" s="32"/>
      <c r="T34" s="32"/>
      <c r="U34" s="32"/>
      <c r="V34" s="32"/>
      <c r="W34" s="32"/>
      <c r="X34" s="32"/>
      <c r="Y34" s="32"/>
    </row>
    <row r="35" spans="2:25" ht="12" customHeight="1">
      <c r="B35" s="141" t="s">
        <v>84</v>
      </c>
      <c r="C35" s="137" t="s">
        <v>85</v>
      </c>
      <c r="D35" s="137">
        <v>312</v>
      </c>
      <c r="E35" s="137">
        <v>312</v>
      </c>
      <c r="F35" s="140">
        <v>0.5</v>
      </c>
      <c r="G35" s="137">
        <f>+E35*F35</f>
        <v>156</v>
      </c>
      <c r="H35" s="137" t="s">
        <v>18</v>
      </c>
      <c r="I35" s="156" t="s">
        <v>57</v>
      </c>
      <c r="J35" s="137" t="s">
        <v>20</v>
      </c>
      <c r="K35" s="156" t="s">
        <v>86</v>
      </c>
      <c r="L35" s="300" t="s">
        <v>87</v>
      </c>
      <c r="M35" s="137">
        <v>194</v>
      </c>
      <c r="N35" s="137">
        <v>154</v>
      </c>
      <c r="O35" s="32"/>
      <c r="P35" s="159"/>
      <c r="Q35" s="32"/>
      <c r="R35" s="32"/>
      <c r="S35" s="32"/>
      <c r="T35" s="32"/>
      <c r="U35" s="32"/>
      <c r="V35" s="32"/>
      <c r="W35" s="32"/>
      <c r="X35" s="32"/>
      <c r="Y35" s="32"/>
    </row>
    <row r="36" spans="2:25" ht="12" customHeight="1">
      <c r="B36" s="161" t="s">
        <v>88</v>
      </c>
      <c r="C36" s="299" t="s">
        <v>471</v>
      </c>
      <c r="D36" s="299">
        <v>450</v>
      </c>
      <c r="E36" s="299">
        <v>450</v>
      </c>
      <c r="F36" s="416" t="s">
        <v>89</v>
      </c>
      <c r="G36" s="299">
        <v>225</v>
      </c>
      <c r="H36" s="158" t="s">
        <v>18</v>
      </c>
      <c r="I36" s="160" t="s">
        <v>90</v>
      </c>
      <c r="J36" s="158" t="s">
        <v>20</v>
      </c>
      <c r="K36" s="160" t="s">
        <v>91</v>
      </c>
      <c r="L36" s="300">
        <v>2028</v>
      </c>
      <c r="M36" s="158">
        <v>184</v>
      </c>
      <c r="N36" s="158">
        <v>149</v>
      </c>
      <c r="O36" s="32"/>
      <c r="P36" s="159"/>
      <c r="Q36" s="32"/>
      <c r="R36" s="32"/>
      <c r="S36" s="32"/>
      <c r="T36" s="32"/>
      <c r="U36" s="32"/>
      <c r="V36" s="32"/>
      <c r="W36" s="32"/>
      <c r="X36" s="32"/>
      <c r="Y36" s="32"/>
    </row>
    <row r="37" spans="2:25" ht="12" customHeight="1">
      <c r="B37" s="141" t="s">
        <v>92</v>
      </c>
      <c r="C37" s="158" t="s">
        <v>93</v>
      </c>
      <c r="D37" s="417">
        <v>332</v>
      </c>
      <c r="E37" s="417">
        <v>332</v>
      </c>
      <c r="F37" s="418">
        <v>0.5</v>
      </c>
      <c r="G37" s="299">
        <v>166</v>
      </c>
      <c r="H37" s="137" t="s">
        <v>18</v>
      </c>
      <c r="I37" s="139">
        <v>2016</v>
      </c>
      <c r="J37" s="137" t="s">
        <v>20</v>
      </c>
      <c r="K37" s="156" t="s">
        <v>94</v>
      </c>
      <c r="L37" s="300" t="s">
        <v>95</v>
      </c>
      <c r="M37" s="137">
        <v>194</v>
      </c>
      <c r="N37" s="137">
        <v>154</v>
      </c>
      <c r="O37" s="32"/>
      <c r="P37" s="357"/>
      <c r="Q37" s="32"/>
      <c r="R37" s="32"/>
      <c r="S37" s="32"/>
      <c r="T37" s="32"/>
      <c r="U37" s="32"/>
      <c r="V37" s="32"/>
      <c r="W37" s="32"/>
      <c r="X37" s="32"/>
      <c r="Y37" s="32"/>
    </row>
    <row r="38" spans="2:25" ht="12" customHeight="1">
      <c r="B38" s="141" t="s">
        <v>96</v>
      </c>
      <c r="C38" s="157" t="s">
        <v>401</v>
      </c>
      <c r="D38" s="417">
        <v>252</v>
      </c>
      <c r="E38" s="417">
        <v>252</v>
      </c>
      <c r="F38" s="418">
        <v>0.5</v>
      </c>
      <c r="G38" s="299">
        <f>+E38*F38</f>
        <v>126</v>
      </c>
      <c r="H38" s="137" t="s">
        <v>18</v>
      </c>
      <c r="I38" s="139">
        <v>2016</v>
      </c>
      <c r="J38" s="137" t="s">
        <v>20</v>
      </c>
      <c r="K38" s="156" t="s">
        <v>94</v>
      </c>
      <c r="L38" s="300" t="s">
        <v>95</v>
      </c>
      <c r="M38" s="137">
        <v>194</v>
      </c>
      <c r="N38" s="137">
        <v>154</v>
      </c>
      <c r="O38" s="32"/>
      <c r="P38" s="155"/>
      <c r="Q38" s="32"/>
      <c r="R38" s="32"/>
      <c r="S38" s="32"/>
      <c r="T38" s="32"/>
      <c r="U38" s="32"/>
      <c r="V38" s="32"/>
      <c r="W38" s="32"/>
      <c r="X38" s="32"/>
      <c r="Y38" s="32"/>
    </row>
    <row r="39" spans="2:25" ht="12" customHeight="1">
      <c r="B39" s="127" t="s">
        <v>97</v>
      </c>
      <c r="C39" s="121"/>
      <c r="D39" s="122">
        <f>SUM(D35:D38)</f>
        <v>1346</v>
      </c>
      <c r="E39" s="122">
        <f>SUM(E35:E38)</f>
        <v>1346</v>
      </c>
      <c r="F39" s="122"/>
      <c r="G39" s="122">
        <f>SUM(G35:G38)</f>
        <v>673</v>
      </c>
      <c r="H39" s="121"/>
      <c r="I39" s="125"/>
      <c r="J39" s="121"/>
      <c r="K39" s="121"/>
      <c r="L39" s="121"/>
      <c r="M39" s="121"/>
      <c r="N39" s="144"/>
      <c r="O39" s="32"/>
      <c r="P39" s="32"/>
      <c r="Q39" s="32"/>
      <c r="R39" s="32"/>
      <c r="S39" s="32"/>
      <c r="T39" s="32"/>
      <c r="U39" s="32"/>
      <c r="V39" s="32"/>
      <c r="W39" s="32"/>
      <c r="X39" s="32"/>
      <c r="Y39" s="32"/>
    </row>
    <row r="40" spans="2:25" ht="12" customHeight="1">
      <c r="B40" s="154"/>
      <c r="C40" s="103"/>
      <c r="D40" s="104"/>
      <c r="E40" s="104"/>
      <c r="F40" s="104"/>
      <c r="G40" s="104"/>
      <c r="H40" s="103"/>
      <c r="I40" s="153"/>
      <c r="J40" s="103"/>
      <c r="K40" s="103"/>
      <c r="L40" s="103"/>
      <c r="M40" s="103"/>
      <c r="N40" s="103"/>
      <c r="O40" s="32"/>
      <c r="P40" s="358"/>
      <c r="Q40" s="32"/>
      <c r="R40" s="32"/>
      <c r="S40" s="32"/>
      <c r="T40" s="32"/>
      <c r="U40" s="32"/>
      <c r="V40" s="32"/>
      <c r="W40" s="32"/>
      <c r="X40" s="32"/>
      <c r="Y40" s="32"/>
    </row>
    <row r="41" spans="2:25" ht="12" customHeight="1">
      <c r="B41" s="32"/>
      <c r="C41" s="358"/>
      <c r="D41" s="452" t="s">
        <v>5</v>
      </c>
      <c r="E41" s="452" t="s">
        <v>6</v>
      </c>
      <c r="F41" s="452" t="s">
        <v>7</v>
      </c>
      <c r="G41" s="452" t="s">
        <v>8</v>
      </c>
      <c r="H41" s="452" t="s">
        <v>9</v>
      </c>
      <c r="I41" s="452" t="s">
        <v>10</v>
      </c>
      <c r="J41" s="103"/>
      <c r="K41" s="452" t="s">
        <v>15</v>
      </c>
      <c r="L41" s="452" t="s">
        <v>98</v>
      </c>
      <c r="M41" s="103"/>
      <c r="N41" s="103"/>
      <c r="O41" s="32"/>
      <c r="P41" s="358"/>
      <c r="Q41" s="32"/>
      <c r="R41" s="32"/>
      <c r="S41" s="32"/>
      <c r="T41" s="32"/>
      <c r="U41" s="32"/>
      <c r="V41" s="32"/>
      <c r="W41" s="32"/>
      <c r="X41" s="32"/>
      <c r="Y41" s="32"/>
    </row>
    <row r="42" spans="2:25" ht="12" customHeight="1">
      <c r="B42" s="143" t="s">
        <v>99</v>
      </c>
      <c r="C42" s="360" t="s">
        <v>13</v>
      </c>
      <c r="D42" s="456"/>
      <c r="E42" s="457"/>
      <c r="F42" s="456"/>
      <c r="G42" s="456"/>
      <c r="H42" s="456"/>
      <c r="I42" s="456"/>
      <c r="J42" s="152" t="s">
        <v>14</v>
      </c>
      <c r="K42" s="457"/>
      <c r="L42" s="456"/>
      <c r="M42" s="152" t="s">
        <v>100</v>
      </c>
      <c r="N42" s="152"/>
      <c r="O42" s="32"/>
      <c r="P42" s="358"/>
      <c r="Q42" s="32"/>
      <c r="R42" s="32"/>
      <c r="S42" s="32"/>
      <c r="T42" s="32"/>
      <c r="U42" s="32"/>
      <c r="V42" s="32"/>
      <c r="W42" s="32"/>
      <c r="X42" s="32"/>
      <c r="Y42" s="32"/>
    </row>
    <row r="43" spans="2:25" ht="12" customHeight="1">
      <c r="B43" s="1" t="s">
        <v>101</v>
      </c>
      <c r="C43" s="151" t="s">
        <v>102</v>
      </c>
      <c r="D43" s="150">
        <v>30</v>
      </c>
      <c r="E43" s="150">
        <v>30</v>
      </c>
      <c r="F43" s="369">
        <v>1</v>
      </c>
      <c r="G43" s="150">
        <v>30</v>
      </c>
      <c r="H43" s="148" t="s">
        <v>24</v>
      </c>
      <c r="I43" s="149">
        <v>2016</v>
      </c>
      <c r="J43" s="148" t="s">
        <v>103</v>
      </c>
      <c r="K43" s="149">
        <v>2036</v>
      </c>
      <c r="L43" s="148">
        <v>236</v>
      </c>
      <c r="M43" s="147">
        <v>3.5</v>
      </c>
      <c r="N43" s="146"/>
      <c r="O43" s="32"/>
      <c r="P43" s="358"/>
      <c r="Q43" s="32"/>
      <c r="R43" s="32"/>
      <c r="S43" s="32"/>
      <c r="T43" s="32"/>
      <c r="U43" s="32"/>
      <c r="V43" s="32"/>
      <c r="W43" s="32"/>
      <c r="X43" s="32"/>
      <c r="Y43" s="32"/>
    </row>
    <row r="44" spans="2:25" ht="12" customHeight="1">
      <c r="B44" s="127" t="s">
        <v>97</v>
      </c>
      <c r="C44" s="121"/>
      <c r="D44" s="122">
        <f>SUM(D43)</f>
        <v>30</v>
      </c>
      <c r="E44" s="122">
        <f>SUM(E43)</f>
        <v>30</v>
      </c>
      <c r="F44" s="122"/>
      <c r="G44" s="122">
        <f>G43</f>
        <v>30</v>
      </c>
      <c r="H44" s="145"/>
      <c r="I44" s="125"/>
      <c r="J44" s="121"/>
      <c r="K44" s="121"/>
      <c r="L44" s="121"/>
      <c r="M44" s="121"/>
      <c r="N44" s="144"/>
      <c r="O44" s="32"/>
      <c r="P44" s="142"/>
      <c r="Q44" s="32"/>
      <c r="R44" s="32"/>
      <c r="S44" s="32"/>
      <c r="T44" s="32"/>
      <c r="U44" s="32"/>
      <c r="V44" s="32"/>
      <c r="W44" s="32"/>
      <c r="X44" s="32"/>
      <c r="Y44" s="32"/>
    </row>
    <row r="45" spans="2:25" ht="12" customHeight="1">
      <c r="B45" s="135"/>
      <c r="C45" s="358"/>
      <c r="D45" s="452" t="s">
        <v>5</v>
      </c>
      <c r="E45" s="452" t="s">
        <v>6</v>
      </c>
      <c r="F45" s="452" t="s">
        <v>7</v>
      </c>
      <c r="G45" s="452" t="s">
        <v>8</v>
      </c>
      <c r="H45" s="452" t="s">
        <v>9</v>
      </c>
      <c r="I45" s="452" t="s">
        <v>10</v>
      </c>
      <c r="J45" s="358"/>
      <c r="K45" s="452" t="s">
        <v>15</v>
      </c>
      <c r="L45" s="452" t="s">
        <v>104</v>
      </c>
      <c r="M45" s="32"/>
      <c r="N45" s="452"/>
      <c r="O45" s="32"/>
      <c r="P45" s="142"/>
      <c r="Q45" s="32"/>
      <c r="R45" s="32"/>
      <c r="S45" s="32"/>
      <c r="T45" s="32"/>
      <c r="U45" s="32"/>
      <c r="V45" s="32"/>
      <c r="W45" s="32"/>
      <c r="X45" s="32"/>
      <c r="Y45" s="32"/>
    </row>
    <row r="46" spans="2:25" ht="12" customHeight="1">
      <c r="B46" s="143" t="s">
        <v>105</v>
      </c>
      <c r="C46" s="360" t="s">
        <v>13</v>
      </c>
      <c r="D46" s="456"/>
      <c r="E46" s="457"/>
      <c r="F46" s="456"/>
      <c r="G46" s="456"/>
      <c r="H46" s="456"/>
      <c r="I46" s="456"/>
      <c r="J46" s="360" t="s">
        <v>14</v>
      </c>
      <c r="K46" s="457"/>
      <c r="L46" s="456"/>
      <c r="M46" s="32"/>
      <c r="N46" s="452"/>
      <c r="O46" s="32"/>
      <c r="P46" s="142"/>
      <c r="Q46" s="32"/>
      <c r="R46" s="32"/>
      <c r="S46" s="32"/>
      <c r="T46" s="32"/>
      <c r="U46" s="32"/>
      <c r="V46" s="32"/>
      <c r="W46" s="32"/>
      <c r="X46" s="32"/>
      <c r="Y46" s="32"/>
    </row>
    <row r="47" spans="2:25" ht="12" customHeight="1">
      <c r="B47" s="141" t="s">
        <v>106</v>
      </c>
      <c r="C47" s="137" t="s">
        <v>472</v>
      </c>
      <c r="D47" s="137">
        <v>752</v>
      </c>
      <c r="E47" s="137">
        <v>752</v>
      </c>
      <c r="F47" s="369">
        <v>0.5</v>
      </c>
      <c r="G47" s="299">
        <v>376</v>
      </c>
      <c r="H47" s="137" t="s">
        <v>18</v>
      </c>
      <c r="I47" s="139" t="s">
        <v>403</v>
      </c>
      <c r="J47" s="137" t="s">
        <v>20</v>
      </c>
      <c r="K47" s="139" t="s">
        <v>107</v>
      </c>
      <c r="L47" s="138">
        <v>72.7</v>
      </c>
      <c r="M47" s="32"/>
      <c r="N47" s="137"/>
      <c r="O47" s="32"/>
      <c r="P47" s="136"/>
      <c r="Q47" s="32"/>
      <c r="R47" s="32"/>
      <c r="S47" s="32"/>
      <c r="T47" s="32"/>
      <c r="U47" s="32"/>
      <c r="V47" s="32"/>
      <c r="W47" s="32"/>
      <c r="X47" s="32"/>
      <c r="Y47" s="32"/>
    </row>
    <row r="48" spans="2:25" ht="12" customHeight="1">
      <c r="B48" s="127" t="s">
        <v>78</v>
      </c>
      <c r="C48" s="121"/>
      <c r="D48" s="122">
        <v>752</v>
      </c>
      <c r="E48" s="122">
        <v>752</v>
      </c>
      <c r="F48" s="122"/>
      <c r="G48" s="122">
        <v>376</v>
      </c>
      <c r="H48" s="121"/>
      <c r="I48" s="121"/>
      <c r="J48" s="121"/>
      <c r="K48" s="121"/>
      <c r="L48" s="121"/>
      <c r="M48" s="32"/>
      <c r="N48" s="103"/>
      <c r="O48" s="32"/>
      <c r="P48" s="136"/>
      <c r="Q48" s="32"/>
      <c r="R48" s="32"/>
      <c r="S48" s="32"/>
      <c r="T48" s="32"/>
      <c r="U48" s="32"/>
      <c r="V48" s="32"/>
      <c r="W48" s="32"/>
      <c r="X48" s="32"/>
      <c r="Y48" s="32"/>
    </row>
    <row r="49" spans="1:25" ht="12" customHeight="1">
      <c r="B49" s="32"/>
      <c r="C49" s="32"/>
      <c r="D49" s="32"/>
      <c r="E49" s="32"/>
      <c r="F49" s="32"/>
      <c r="G49" s="32"/>
      <c r="H49" s="32"/>
      <c r="I49" s="32"/>
      <c r="J49" s="32"/>
      <c r="K49" s="32"/>
      <c r="L49" s="358"/>
      <c r="M49" s="32"/>
      <c r="N49" s="358"/>
      <c r="O49" s="32"/>
      <c r="P49" s="136"/>
      <c r="Q49" s="32"/>
      <c r="R49" s="32"/>
      <c r="S49" s="32"/>
      <c r="T49" s="32"/>
      <c r="U49" s="32"/>
      <c r="V49" s="32"/>
      <c r="W49" s="32"/>
      <c r="X49" s="32"/>
      <c r="Y49" s="32"/>
    </row>
    <row r="50" spans="1:25" ht="12" customHeight="1">
      <c r="B50" s="61"/>
      <c r="C50" s="358"/>
      <c r="D50" s="452" t="s">
        <v>5</v>
      </c>
      <c r="E50" s="454" t="s">
        <v>6</v>
      </c>
      <c r="F50" s="452" t="s">
        <v>7</v>
      </c>
      <c r="G50" s="452" t="s">
        <v>8</v>
      </c>
      <c r="H50" s="452" t="s">
        <v>9</v>
      </c>
      <c r="I50" s="452" t="s">
        <v>10</v>
      </c>
      <c r="J50" s="358"/>
      <c r="K50" s="452" t="s">
        <v>79</v>
      </c>
      <c r="L50" s="452" t="s">
        <v>80</v>
      </c>
      <c r="M50" s="452" t="s">
        <v>108</v>
      </c>
      <c r="N50" s="452" t="s">
        <v>109</v>
      </c>
      <c r="O50" s="453" t="s">
        <v>15</v>
      </c>
      <c r="P50" s="453" t="s">
        <v>110</v>
      </c>
      <c r="Q50" s="32"/>
      <c r="R50" s="32"/>
      <c r="S50" s="32"/>
      <c r="T50" s="32"/>
      <c r="U50" s="32"/>
      <c r="V50" s="32"/>
      <c r="W50" s="32"/>
      <c r="X50" s="32"/>
      <c r="Y50" s="32"/>
    </row>
    <row r="51" spans="1:25" ht="12" customHeight="1">
      <c r="B51" s="135" t="s">
        <v>111</v>
      </c>
      <c r="C51" s="358" t="s">
        <v>13</v>
      </c>
      <c r="D51" s="452"/>
      <c r="E51" s="455"/>
      <c r="F51" s="456"/>
      <c r="G51" s="456"/>
      <c r="H51" s="452"/>
      <c r="I51" s="452"/>
      <c r="J51" s="358" t="s">
        <v>14</v>
      </c>
      <c r="K51" s="458"/>
      <c r="L51" s="452"/>
      <c r="M51" s="452"/>
      <c r="N51" s="452"/>
      <c r="O51" s="453"/>
      <c r="P51" s="453"/>
      <c r="Q51" s="32"/>
      <c r="R51" s="32"/>
      <c r="S51" s="32"/>
      <c r="T51" s="32"/>
      <c r="U51" s="32"/>
      <c r="V51" s="32"/>
      <c r="W51" s="32"/>
      <c r="X51" s="32"/>
      <c r="Y51" s="32"/>
    </row>
    <row r="52" spans="1:25" s="307" customFormat="1" ht="12" customHeight="1">
      <c r="B52" s="367" t="s">
        <v>408</v>
      </c>
      <c r="C52" s="368" t="s">
        <v>112</v>
      </c>
      <c r="D52" s="368">
        <v>8</v>
      </c>
      <c r="E52" s="378">
        <f>8*0.35</f>
        <v>2.8</v>
      </c>
      <c r="F52" s="369">
        <v>0.35</v>
      </c>
      <c r="G52" s="368">
        <f>D52*F52</f>
        <v>2.8</v>
      </c>
      <c r="H52" s="368" t="s">
        <v>113</v>
      </c>
      <c r="I52" s="370" t="s">
        <v>138</v>
      </c>
      <c r="J52" s="368" t="s">
        <v>20</v>
      </c>
      <c r="K52" s="371">
        <v>2027</v>
      </c>
      <c r="L52" s="371">
        <v>2037</v>
      </c>
      <c r="M52" s="368">
        <v>7109</v>
      </c>
      <c r="N52" s="368">
        <v>3459</v>
      </c>
      <c r="O52" s="371"/>
      <c r="P52" s="368"/>
      <c r="Q52" s="329"/>
      <c r="R52" s="329"/>
      <c r="S52" s="329"/>
      <c r="T52" s="329"/>
      <c r="U52" s="329"/>
      <c r="V52" s="329"/>
      <c r="W52" s="329"/>
      <c r="X52" s="329"/>
      <c r="Y52" s="329"/>
    </row>
    <row r="53" spans="1:25" s="307" customFormat="1" ht="12" customHeight="1">
      <c r="B53" s="372" t="s">
        <v>409</v>
      </c>
      <c r="C53" s="373" t="s">
        <v>112</v>
      </c>
      <c r="D53" s="374">
        <v>120</v>
      </c>
      <c r="E53" s="374">
        <f>120*0.35</f>
        <v>42</v>
      </c>
      <c r="F53" s="375">
        <v>0.35</v>
      </c>
      <c r="G53" s="374">
        <f>D53*F53</f>
        <v>42</v>
      </c>
      <c r="H53" s="376" t="s">
        <v>113</v>
      </c>
      <c r="I53" s="377">
        <v>2019</v>
      </c>
      <c r="J53" s="373" t="s">
        <v>20</v>
      </c>
      <c r="K53" s="377" t="s">
        <v>410</v>
      </c>
      <c r="L53" s="377" t="s">
        <v>411</v>
      </c>
      <c r="M53" s="373">
        <v>7403</v>
      </c>
      <c r="N53" s="373">
        <v>3595</v>
      </c>
      <c r="O53" s="377"/>
      <c r="P53" s="373"/>
      <c r="Q53" s="329"/>
      <c r="R53" s="329"/>
      <c r="S53" s="329"/>
      <c r="T53" s="329"/>
      <c r="U53" s="329"/>
      <c r="V53" s="329"/>
      <c r="W53" s="329"/>
      <c r="X53" s="329"/>
      <c r="Y53" s="329"/>
    </row>
    <row r="54" spans="1:25" ht="12" customHeight="1">
      <c r="B54" s="127" t="s">
        <v>97</v>
      </c>
      <c r="C54" s="121"/>
      <c r="D54" s="122">
        <f>SUM(D52:D53)</f>
        <v>128</v>
      </c>
      <c r="E54" s="413">
        <f>SUM(E52:E53)</f>
        <v>44.8</v>
      </c>
      <c r="F54" s="122"/>
      <c r="G54" s="397">
        <f>SUM(G52:G53)</f>
        <v>44.8</v>
      </c>
      <c r="H54" s="121"/>
      <c r="I54" s="121"/>
      <c r="J54" s="121"/>
      <c r="K54" s="121"/>
      <c r="L54" s="121"/>
      <c r="M54" s="121"/>
      <c r="N54" s="121"/>
      <c r="O54" s="124"/>
      <c r="P54" s="124"/>
      <c r="Q54" s="32"/>
      <c r="R54" s="32"/>
      <c r="S54" s="32"/>
      <c r="T54" s="32"/>
      <c r="U54" s="32"/>
      <c r="V54" s="32"/>
      <c r="W54" s="32"/>
      <c r="X54" s="32"/>
      <c r="Y54" s="32"/>
    </row>
    <row r="55" spans="1:25" ht="12" customHeight="1">
      <c r="A55" s="82"/>
      <c r="B55" s="428" t="s">
        <v>114</v>
      </c>
      <c r="C55" s="134" t="s">
        <v>412</v>
      </c>
      <c r="D55" s="132">
        <v>605.17499999999995</v>
      </c>
      <c r="E55" s="132">
        <v>605</v>
      </c>
      <c r="F55" s="140">
        <v>0.5</v>
      </c>
      <c r="G55" s="132">
        <v>0</v>
      </c>
      <c r="H55" s="131" t="s">
        <v>24</v>
      </c>
      <c r="I55" s="130" t="s">
        <v>115</v>
      </c>
      <c r="J55" s="131" t="s">
        <v>116</v>
      </c>
      <c r="K55" s="130" t="s">
        <v>117</v>
      </c>
      <c r="L55" s="130" t="s">
        <v>118</v>
      </c>
      <c r="M55" s="130" t="s">
        <v>463</v>
      </c>
      <c r="N55" s="130" t="s">
        <v>119</v>
      </c>
      <c r="O55" s="129"/>
      <c r="P55" s="128"/>
      <c r="Q55" s="32"/>
      <c r="R55" s="32"/>
      <c r="S55" s="32"/>
      <c r="T55" s="32"/>
      <c r="U55" s="32"/>
      <c r="V55" s="32"/>
      <c r="W55" s="32"/>
      <c r="X55" s="32"/>
      <c r="Y55" s="32"/>
    </row>
    <row r="56" spans="1:25" ht="12" customHeight="1">
      <c r="A56" s="82"/>
      <c r="B56" s="428" t="s">
        <v>120</v>
      </c>
      <c r="C56" s="133"/>
      <c r="D56" s="132">
        <v>295</v>
      </c>
      <c r="E56" s="132">
        <v>295</v>
      </c>
      <c r="F56" s="140">
        <v>1</v>
      </c>
      <c r="G56" s="132">
        <v>0</v>
      </c>
      <c r="H56" s="131" t="s">
        <v>24</v>
      </c>
      <c r="I56" s="130" t="s">
        <v>115</v>
      </c>
      <c r="J56" s="131" t="s">
        <v>116</v>
      </c>
      <c r="K56" s="130" t="s">
        <v>117</v>
      </c>
      <c r="L56" s="130" t="s">
        <v>118</v>
      </c>
      <c r="M56" s="130" t="s">
        <v>463</v>
      </c>
      <c r="N56" s="130" t="s">
        <v>119</v>
      </c>
      <c r="O56" s="129"/>
      <c r="P56" s="128"/>
      <c r="Q56" s="32"/>
      <c r="R56" s="32"/>
      <c r="S56" s="32"/>
      <c r="T56" s="32"/>
      <c r="U56" s="32"/>
      <c r="V56" s="32"/>
      <c r="W56" s="32"/>
      <c r="X56" s="32"/>
      <c r="Y56" s="32"/>
    </row>
    <row r="57" spans="1:25" ht="12" customHeight="1">
      <c r="B57" s="127" t="s">
        <v>78</v>
      </c>
      <c r="C57" s="121"/>
      <c r="D57" s="126">
        <f>SUM(D55:D56)</f>
        <v>900.17499999999995</v>
      </c>
      <c r="E57" s="126">
        <f>SUM(E55:E56)</f>
        <v>900</v>
      </c>
      <c r="F57" s="126"/>
      <c r="G57" s="126">
        <f>SUM(G54:G55)</f>
        <v>44.8</v>
      </c>
      <c r="H57" s="121"/>
      <c r="I57" s="125"/>
      <c r="J57" s="121"/>
      <c r="K57" s="121"/>
      <c r="L57" s="121"/>
      <c r="M57" s="121"/>
      <c r="N57" s="121"/>
      <c r="O57" s="124"/>
      <c r="P57" s="124"/>
      <c r="Q57" s="32"/>
      <c r="R57" s="32"/>
      <c r="S57" s="32"/>
      <c r="T57" s="32"/>
      <c r="U57" s="32"/>
      <c r="V57" s="32"/>
      <c r="W57" s="32"/>
      <c r="X57" s="32"/>
      <c r="Y57" s="32"/>
    </row>
    <row r="58" spans="1:25" ht="12" customHeight="1">
      <c r="B58" s="32"/>
      <c r="C58" s="32"/>
      <c r="D58" s="32"/>
      <c r="E58" s="32"/>
      <c r="F58" s="32"/>
      <c r="G58" s="32"/>
      <c r="H58" s="32"/>
      <c r="I58" s="32"/>
      <c r="J58" s="32"/>
      <c r="K58" s="32"/>
      <c r="L58" s="358"/>
      <c r="M58" s="32"/>
      <c r="N58" s="358"/>
      <c r="O58" s="32"/>
      <c r="P58" s="32"/>
      <c r="Q58" s="32"/>
      <c r="R58" s="32"/>
      <c r="S58" s="32"/>
      <c r="T58" s="32"/>
      <c r="U58" s="32"/>
      <c r="V58" s="32"/>
      <c r="W58" s="32"/>
      <c r="X58" s="32"/>
      <c r="Y58" s="32"/>
    </row>
    <row r="59" spans="1:25" ht="12" customHeight="1">
      <c r="B59" s="73" t="s">
        <v>121</v>
      </c>
      <c r="C59" s="360"/>
      <c r="D59" s="123">
        <v>145.6</v>
      </c>
      <c r="E59" s="389">
        <v>145.6</v>
      </c>
      <c r="F59" s="121"/>
      <c r="G59" s="122"/>
      <c r="H59" s="121"/>
      <c r="I59" s="121"/>
      <c r="J59" s="121"/>
      <c r="K59" s="121"/>
      <c r="L59" s="121"/>
      <c r="M59" s="121"/>
      <c r="N59" s="121"/>
      <c r="O59" s="121"/>
      <c r="P59" s="121"/>
      <c r="Q59" s="32"/>
      <c r="R59" s="32"/>
      <c r="S59" s="32"/>
      <c r="T59" s="32"/>
      <c r="U59" s="32"/>
      <c r="V59" s="32"/>
      <c r="W59" s="32"/>
      <c r="X59" s="32"/>
      <c r="Y59" s="32"/>
    </row>
    <row r="60" spans="1:25" ht="12" customHeight="1">
      <c r="B60" s="32"/>
      <c r="C60" s="358"/>
      <c r="D60" s="120"/>
      <c r="E60" s="120"/>
      <c r="F60" s="103"/>
      <c r="G60" s="120"/>
      <c r="H60" s="103"/>
      <c r="I60" s="103"/>
      <c r="J60" s="103"/>
      <c r="K60" s="103"/>
      <c r="L60" s="103"/>
      <c r="M60" s="32"/>
      <c r="N60" s="103"/>
      <c r="P60" s="32"/>
      <c r="Q60" s="32"/>
      <c r="R60" s="32"/>
      <c r="S60" s="32"/>
      <c r="T60" s="32"/>
      <c r="U60" s="32"/>
      <c r="V60" s="32"/>
      <c r="W60" s="32"/>
      <c r="X60" s="32"/>
      <c r="Y60" s="32"/>
    </row>
    <row r="61" spans="1:25" ht="21" customHeight="1">
      <c r="B61" s="119" t="s">
        <v>122</v>
      </c>
      <c r="C61" s="360"/>
      <c r="D61" s="360" t="s">
        <v>123</v>
      </c>
      <c r="E61" s="357"/>
      <c r="F61" s="118"/>
      <c r="G61" s="357"/>
      <c r="H61" s="103"/>
      <c r="I61" s="103"/>
      <c r="J61" s="103"/>
      <c r="K61" s="103"/>
      <c r="L61" s="103"/>
      <c r="M61" s="32"/>
      <c r="N61" s="103"/>
      <c r="O61" s="32"/>
      <c r="P61" s="32"/>
      <c r="Q61" s="32"/>
      <c r="R61" s="32"/>
      <c r="S61" s="32"/>
      <c r="T61" s="32"/>
      <c r="U61" s="32"/>
      <c r="V61" s="32"/>
      <c r="W61" s="32"/>
      <c r="X61" s="32"/>
      <c r="Y61" s="32"/>
    </row>
    <row r="62" spans="1:25" ht="12" customHeight="1">
      <c r="B62" s="115" t="s">
        <v>124</v>
      </c>
      <c r="C62" s="114"/>
      <c r="D62" s="415">
        <f>E12+E31+E39+E48+E59+E44+E57+E54</f>
        <v>9771.35</v>
      </c>
      <c r="E62" s="117"/>
      <c r="F62" s="107"/>
      <c r="G62" s="106"/>
      <c r="H62" s="104"/>
      <c r="I62" s="104"/>
      <c r="J62" s="104"/>
      <c r="K62" s="104"/>
      <c r="L62" s="104"/>
      <c r="M62" s="32"/>
      <c r="N62" s="104"/>
      <c r="O62" s="32"/>
      <c r="P62" s="32"/>
      <c r="Q62" s="32"/>
      <c r="R62" s="32"/>
      <c r="S62" s="32"/>
      <c r="T62" s="32"/>
      <c r="U62" s="32"/>
      <c r="V62" s="32"/>
      <c r="W62" s="32"/>
      <c r="X62" s="32"/>
      <c r="Y62" s="32"/>
    </row>
    <row r="63" spans="1:25" ht="12" customHeight="1">
      <c r="B63" s="115" t="s">
        <v>125</v>
      </c>
      <c r="C63" s="114"/>
      <c r="D63" s="113">
        <f>E12+E29+E39+E59+E44+E48+E54</f>
        <v>7551.3500000000013</v>
      </c>
      <c r="E63" s="116"/>
      <c r="F63" s="107"/>
      <c r="G63" s="106"/>
      <c r="H63" s="104"/>
      <c r="I63" s="104"/>
      <c r="J63" s="104"/>
      <c r="K63" s="104"/>
      <c r="L63" s="104"/>
      <c r="M63" s="32"/>
      <c r="N63" s="104"/>
      <c r="O63" s="32"/>
      <c r="P63" s="32"/>
      <c r="Q63" s="32"/>
      <c r="R63" s="32"/>
      <c r="S63" s="32"/>
      <c r="T63" s="32"/>
      <c r="U63" s="32"/>
      <c r="V63" s="32"/>
      <c r="W63" s="32"/>
      <c r="X63" s="32"/>
      <c r="Y63" s="32"/>
    </row>
    <row r="64" spans="1:25" ht="12" customHeight="1">
      <c r="B64" s="115" t="s">
        <v>126</v>
      </c>
      <c r="C64" s="114"/>
      <c r="D64" s="113">
        <f>G12+G29+G39+G44+G48</f>
        <v>3970.04</v>
      </c>
      <c r="E64" s="104"/>
      <c r="F64" s="112"/>
      <c r="G64" s="1"/>
      <c r="H64" s="111"/>
      <c r="I64" s="104"/>
      <c r="J64" s="104"/>
      <c r="K64" s="104"/>
      <c r="L64" s="104"/>
      <c r="M64" s="32"/>
      <c r="N64" s="104"/>
      <c r="O64" s="32"/>
      <c r="P64" s="32"/>
      <c r="Q64" s="32"/>
      <c r="R64" s="32"/>
      <c r="S64" s="32"/>
      <c r="T64" s="32"/>
      <c r="U64" s="32"/>
      <c r="V64" s="32"/>
      <c r="W64" s="32"/>
      <c r="X64" s="32"/>
      <c r="Y64" s="32"/>
    </row>
    <row r="65" spans="1:25" ht="12" customHeight="1">
      <c r="B65" s="110"/>
      <c r="C65" s="109"/>
      <c r="D65" s="108"/>
      <c r="E65" s="107"/>
      <c r="F65" s="107"/>
      <c r="G65" s="106"/>
      <c r="H65" s="104"/>
      <c r="I65" s="104"/>
      <c r="J65" s="104"/>
      <c r="K65" s="104"/>
      <c r="L65" s="104"/>
      <c r="M65" s="32"/>
      <c r="N65" s="104"/>
      <c r="O65" s="32"/>
      <c r="P65" s="32"/>
      <c r="Q65" s="32"/>
      <c r="R65" s="32"/>
      <c r="S65" s="32"/>
      <c r="T65" s="32"/>
      <c r="U65" s="32"/>
      <c r="V65" s="32"/>
      <c r="W65" s="32"/>
      <c r="X65" s="32"/>
      <c r="Y65" s="32"/>
    </row>
    <row r="66" spans="1:25">
      <c r="B66" s="105"/>
      <c r="C66" s="103"/>
      <c r="D66" s="104"/>
      <c r="E66" s="104"/>
      <c r="F66" s="103"/>
      <c r="G66" s="104"/>
      <c r="H66" s="103"/>
      <c r="I66" s="103"/>
      <c r="J66" s="103"/>
      <c r="K66" s="103"/>
      <c r="L66" s="103"/>
      <c r="M66" s="103"/>
      <c r="N66" s="103"/>
      <c r="O66" s="32"/>
      <c r="P66" s="32"/>
      <c r="Q66" s="32"/>
      <c r="R66" s="32"/>
      <c r="S66" s="32"/>
      <c r="T66" s="32"/>
      <c r="U66" s="32"/>
      <c r="V66" s="32"/>
      <c r="W66" s="32"/>
      <c r="X66" s="32"/>
      <c r="Y66" s="32"/>
    </row>
    <row r="67" spans="1:25" s="96" customFormat="1" ht="10.5">
      <c r="B67" s="302" t="s">
        <v>127</v>
      </c>
      <c r="C67" s="97"/>
      <c r="D67" s="97"/>
      <c r="E67" s="102"/>
      <c r="F67" s="97"/>
      <c r="G67" s="101"/>
      <c r="H67" s="97"/>
      <c r="I67" s="97"/>
      <c r="J67" s="97"/>
      <c r="K67" s="97"/>
      <c r="L67" s="98"/>
      <c r="M67" s="98"/>
      <c r="N67" s="98"/>
      <c r="O67" s="97"/>
      <c r="P67" s="97"/>
      <c r="Q67" s="97"/>
      <c r="R67" s="97"/>
      <c r="S67" s="97"/>
      <c r="T67" s="97"/>
      <c r="U67" s="97"/>
      <c r="V67" s="97"/>
      <c r="W67" s="97"/>
      <c r="X67" s="97"/>
      <c r="Y67" s="97"/>
    </row>
    <row r="68" spans="1:25" s="96" customFormat="1" ht="10.5">
      <c r="B68" s="302" t="s">
        <v>397</v>
      </c>
      <c r="C68" s="97"/>
      <c r="D68" s="97"/>
      <c r="E68" s="100"/>
      <c r="F68" s="97"/>
      <c r="G68" s="97"/>
      <c r="H68" s="97"/>
      <c r="I68" s="97"/>
      <c r="J68" s="97"/>
      <c r="K68" s="97"/>
      <c r="L68" s="98"/>
      <c r="M68" s="98"/>
      <c r="N68" s="98"/>
      <c r="O68" s="97"/>
      <c r="P68" s="97"/>
      <c r="Q68" s="97"/>
      <c r="R68" s="97"/>
      <c r="S68" s="97"/>
      <c r="T68" s="97"/>
      <c r="U68" s="97"/>
      <c r="V68" s="97"/>
      <c r="W68" s="97"/>
      <c r="X68" s="97"/>
      <c r="Y68" s="97"/>
    </row>
    <row r="69" spans="1:25" s="96" customFormat="1" ht="10.5">
      <c r="B69" s="302" t="s">
        <v>128</v>
      </c>
      <c r="C69" s="97"/>
      <c r="D69" s="97"/>
      <c r="E69" s="97"/>
      <c r="F69" s="97"/>
      <c r="G69" s="97"/>
      <c r="H69" s="97"/>
      <c r="I69" s="97"/>
      <c r="J69" s="97"/>
      <c r="K69" s="97"/>
      <c r="L69" s="98"/>
      <c r="M69" s="98"/>
      <c r="N69" s="98"/>
      <c r="O69" s="97"/>
      <c r="P69" s="97"/>
      <c r="Q69" s="97"/>
      <c r="R69" s="97"/>
      <c r="S69" s="97"/>
      <c r="T69" s="97"/>
      <c r="U69" s="97"/>
      <c r="V69" s="97"/>
      <c r="W69" s="97"/>
      <c r="X69" s="97"/>
      <c r="Y69" s="97"/>
    </row>
    <row r="70" spans="1:25" s="96" customFormat="1" ht="10.5">
      <c r="B70" s="302" t="s">
        <v>129</v>
      </c>
      <c r="C70" s="97"/>
      <c r="D70" s="97"/>
      <c r="E70" s="97"/>
      <c r="F70" s="97"/>
      <c r="G70" s="97"/>
      <c r="H70" s="97"/>
      <c r="I70" s="97"/>
      <c r="J70" s="97"/>
      <c r="K70" s="97"/>
      <c r="L70" s="98"/>
      <c r="M70" s="98"/>
      <c r="N70" s="98"/>
      <c r="O70" s="97"/>
      <c r="P70" s="97"/>
      <c r="Q70" s="97"/>
      <c r="R70" s="97"/>
      <c r="S70" s="97"/>
      <c r="T70" s="97"/>
      <c r="U70" s="97"/>
      <c r="V70" s="97"/>
      <c r="W70" s="97"/>
      <c r="X70" s="97"/>
      <c r="Y70" s="97"/>
    </row>
    <row r="71" spans="1:25" s="96" customFormat="1" ht="10.5">
      <c r="B71" s="302" t="s">
        <v>130</v>
      </c>
      <c r="C71" s="97"/>
      <c r="D71" s="97"/>
      <c r="E71" s="97"/>
      <c r="F71" s="97"/>
      <c r="G71" s="97"/>
      <c r="H71" s="97"/>
      <c r="I71" s="97"/>
      <c r="J71" s="97"/>
      <c r="K71" s="97"/>
      <c r="L71" s="98"/>
      <c r="M71" s="98"/>
      <c r="N71" s="98"/>
      <c r="O71" s="97"/>
      <c r="P71" s="97"/>
      <c r="Q71" s="97"/>
      <c r="R71" s="97"/>
      <c r="S71" s="97"/>
      <c r="T71" s="97"/>
      <c r="U71" s="97"/>
      <c r="V71" s="97"/>
      <c r="W71" s="97"/>
      <c r="X71" s="97"/>
      <c r="Y71" s="97"/>
    </row>
    <row r="72" spans="1:25" s="96" customFormat="1" ht="10.5">
      <c r="B72" s="302" t="s">
        <v>131</v>
      </c>
      <c r="C72" s="97"/>
      <c r="D72" s="97"/>
      <c r="E72" s="97"/>
      <c r="F72" s="97"/>
      <c r="G72" s="97"/>
      <c r="H72" s="97"/>
      <c r="I72" s="97"/>
      <c r="J72" s="97"/>
      <c r="K72" s="97"/>
      <c r="L72" s="98"/>
      <c r="M72" s="98"/>
      <c r="N72" s="98"/>
      <c r="O72" s="97"/>
      <c r="P72" s="97"/>
      <c r="Q72" s="97"/>
      <c r="R72" s="97"/>
      <c r="S72" s="97"/>
      <c r="T72" s="97"/>
      <c r="U72" s="97"/>
      <c r="V72" s="97"/>
      <c r="W72" s="97"/>
      <c r="X72" s="97"/>
      <c r="Y72" s="97"/>
    </row>
    <row r="73" spans="1:25" s="96" customFormat="1" ht="10.5">
      <c r="B73" s="303" t="s">
        <v>132</v>
      </c>
      <c r="C73" s="97"/>
      <c r="D73" s="97"/>
      <c r="E73" s="97"/>
      <c r="F73" s="97"/>
      <c r="G73" s="97"/>
      <c r="H73" s="97"/>
      <c r="I73" s="97"/>
      <c r="J73" s="97"/>
      <c r="K73" s="97"/>
      <c r="L73" s="98"/>
      <c r="M73" s="98"/>
      <c r="N73" s="98"/>
      <c r="O73" s="97"/>
      <c r="P73" s="97"/>
      <c r="Q73" s="97"/>
      <c r="R73" s="97"/>
      <c r="S73" s="97"/>
      <c r="T73" s="97"/>
      <c r="U73" s="97"/>
      <c r="V73" s="97"/>
      <c r="W73" s="97"/>
      <c r="X73" s="97"/>
      <c r="Y73" s="97"/>
    </row>
    <row r="74" spans="1:25" s="96" customFormat="1" ht="10.5">
      <c r="B74" s="302" t="s">
        <v>133</v>
      </c>
      <c r="C74" s="97"/>
      <c r="D74" s="97"/>
      <c r="E74" s="97"/>
      <c r="F74" s="97"/>
      <c r="G74" s="97"/>
      <c r="H74" s="97"/>
      <c r="I74" s="97"/>
      <c r="J74" s="97"/>
      <c r="K74" s="97"/>
      <c r="L74" s="98"/>
      <c r="M74" s="98"/>
      <c r="N74" s="98"/>
      <c r="O74" s="97"/>
      <c r="P74" s="97"/>
      <c r="Q74" s="97"/>
      <c r="R74" s="97"/>
      <c r="S74" s="97"/>
      <c r="T74" s="97"/>
      <c r="U74" s="97"/>
      <c r="V74" s="97"/>
      <c r="W74" s="97"/>
      <c r="X74" s="97"/>
      <c r="Y74" s="97"/>
    </row>
    <row r="75" spans="1:25" s="96" customFormat="1" ht="10.5">
      <c r="B75" s="304" t="s">
        <v>134</v>
      </c>
      <c r="C75" s="97"/>
      <c r="D75" s="97"/>
      <c r="E75" s="97"/>
      <c r="F75" s="97"/>
      <c r="G75" s="97"/>
      <c r="H75" s="97"/>
      <c r="I75" s="97"/>
      <c r="J75" s="97"/>
      <c r="K75" s="97"/>
      <c r="L75" s="98"/>
      <c r="M75" s="98"/>
      <c r="N75" s="98"/>
      <c r="O75" s="97"/>
      <c r="P75" s="97"/>
      <c r="Q75" s="97"/>
      <c r="R75" s="97"/>
      <c r="S75" s="97"/>
      <c r="T75" s="97"/>
      <c r="U75" s="97"/>
      <c r="V75" s="97"/>
      <c r="W75" s="97"/>
      <c r="X75" s="97"/>
      <c r="Y75" s="97"/>
    </row>
    <row r="76" spans="1:25" s="96" customFormat="1" ht="10.5">
      <c r="B76" s="304" t="s">
        <v>402</v>
      </c>
      <c r="C76" s="97"/>
      <c r="D76" s="97"/>
      <c r="E76" s="97"/>
      <c r="F76" s="97"/>
      <c r="G76" s="97"/>
      <c r="H76" s="97"/>
      <c r="I76" s="97"/>
      <c r="J76" s="97"/>
      <c r="K76" s="97"/>
      <c r="L76" s="98"/>
      <c r="M76" s="98"/>
      <c r="N76" s="98"/>
      <c r="O76" s="97"/>
      <c r="P76" s="97"/>
      <c r="Q76" s="97"/>
      <c r="R76" s="97"/>
      <c r="S76" s="97"/>
      <c r="T76" s="97"/>
      <c r="U76" s="97"/>
      <c r="V76" s="97"/>
      <c r="W76" s="97"/>
      <c r="X76" s="97"/>
      <c r="Y76" s="97"/>
    </row>
    <row r="77" spans="1:25">
      <c r="B77" s="302" t="s">
        <v>135</v>
      </c>
      <c r="C77" s="32"/>
      <c r="D77" s="32"/>
      <c r="E77" s="32"/>
      <c r="F77" s="32"/>
      <c r="G77" s="32"/>
      <c r="H77" s="32"/>
      <c r="I77" s="32"/>
      <c r="J77" s="32"/>
      <c r="K77" s="32"/>
      <c r="L77" s="358"/>
      <c r="M77" s="358"/>
      <c r="N77" s="358"/>
      <c r="O77" s="32"/>
      <c r="P77" s="32"/>
      <c r="Q77" s="32"/>
      <c r="R77" s="32"/>
      <c r="S77" s="32"/>
      <c r="T77" s="32"/>
      <c r="U77" s="32"/>
      <c r="V77" s="32"/>
      <c r="W77" s="32"/>
      <c r="X77" s="32"/>
      <c r="Y77" s="32"/>
    </row>
    <row r="78" spans="1:25">
      <c r="B78" s="414" t="s">
        <v>465</v>
      </c>
      <c r="C78" s="32"/>
      <c r="D78" s="32"/>
      <c r="E78" s="32"/>
      <c r="F78" s="32"/>
      <c r="G78" s="32"/>
      <c r="H78" s="32"/>
      <c r="I78" s="32"/>
      <c r="J78" s="32"/>
      <c r="K78" s="32"/>
      <c r="L78" s="358"/>
      <c r="M78" s="358"/>
      <c r="N78" s="358"/>
      <c r="O78" s="32"/>
      <c r="P78" s="32"/>
      <c r="Q78" s="32"/>
      <c r="R78" s="32"/>
      <c r="S78" s="32"/>
      <c r="T78" s="32"/>
      <c r="U78" s="32"/>
      <c r="V78" s="32"/>
      <c r="W78" s="32"/>
      <c r="X78" s="32"/>
      <c r="Y78" s="32"/>
    </row>
    <row r="79" spans="1:25">
      <c r="A79" s="95"/>
      <c r="B79" s="414" t="s">
        <v>466</v>
      </c>
    </row>
    <row r="80" spans="1:25">
      <c r="B80" s="426" t="s">
        <v>468</v>
      </c>
    </row>
  </sheetData>
  <mergeCells count="53">
    <mergeCell ref="L4:L5"/>
    <mergeCell ref="D14:D15"/>
    <mergeCell ref="E14:E15"/>
    <mergeCell ref="F14:F15"/>
    <mergeCell ref="G14:G15"/>
    <mergeCell ref="H14:H15"/>
    <mergeCell ref="I14:I15"/>
    <mergeCell ref="L14:L15"/>
    <mergeCell ref="D4:D5"/>
    <mergeCell ref="E4:E5"/>
    <mergeCell ref="F4:F5"/>
    <mergeCell ref="G4:G5"/>
    <mergeCell ref="H4:H5"/>
    <mergeCell ref="I4:I5"/>
    <mergeCell ref="K33:K34"/>
    <mergeCell ref="L33:L34"/>
    <mergeCell ref="N33:N34"/>
    <mergeCell ref="D41:D42"/>
    <mergeCell ref="E41:E42"/>
    <mergeCell ref="F41:F42"/>
    <mergeCell ref="G41:G42"/>
    <mergeCell ref="H41:H42"/>
    <mergeCell ref="I41:I42"/>
    <mergeCell ref="D33:D34"/>
    <mergeCell ref="E33:E34"/>
    <mergeCell ref="F33:F34"/>
    <mergeCell ref="M33:M34"/>
    <mergeCell ref="G33:G34"/>
    <mergeCell ref="H33:H34"/>
    <mergeCell ref="I33:I34"/>
    <mergeCell ref="L50:L51"/>
    <mergeCell ref="M50:M51"/>
    <mergeCell ref="K41:K42"/>
    <mergeCell ref="L41:L42"/>
    <mergeCell ref="I45:I46"/>
    <mergeCell ref="K45:K46"/>
    <mergeCell ref="L45:L46"/>
    <mergeCell ref="N50:N51"/>
    <mergeCell ref="O50:O51"/>
    <mergeCell ref="P50:P51"/>
    <mergeCell ref="N45:N46"/>
    <mergeCell ref="D50:D51"/>
    <mergeCell ref="E50:E51"/>
    <mergeCell ref="F50:F51"/>
    <mergeCell ref="G50:G51"/>
    <mergeCell ref="H50:H51"/>
    <mergeCell ref="I50:I51"/>
    <mergeCell ref="D45:D46"/>
    <mergeCell ref="E45:E46"/>
    <mergeCell ref="F45:F46"/>
    <mergeCell ref="G45:G46"/>
    <mergeCell ref="H45:H46"/>
    <mergeCell ref="K50:K51"/>
  </mergeCells>
  <conditionalFormatting sqref="L35:L38 K30:K31 N30:P32 I30">
    <cfRule type="expression" dxfId="400" priority="115">
      <formula>#REF!=0</formula>
    </cfRule>
  </conditionalFormatting>
  <conditionalFormatting sqref="F22:G24 H19:I24 F25:H25 F31:F32 C23:C25 J22:J25 C30:D30 C40 H40:J40 F39:F40 M31:M40 C10 M2:M15 G10:G11 F6:F10 I50:J51 I57:J57 J30 F30:H30 H29:M29 C29 F29">
    <cfRule type="expression" dxfId="399" priority="209">
      <formula>J2=0</formula>
    </cfRule>
  </conditionalFormatting>
  <conditionalFormatting sqref="C50:C51">
    <cfRule type="expression" dxfId="398" priority="205">
      <formula>J50=0</formula>
    </cfRule>
  </conditionalFormatting>
  <conditionalFormatting sqref="D3:D8 D45:D46 D10:D11 D37 B3 D32:D34 D13:D18 B13 B32 B49 D20:D25">
    <cfRule type="expression" dxfId="397" priority="204">
      <formula>N3=0</formula>
    </cfRule>
  </conditionalFormatting>
  <conditionalFormatting sqref="E2">
    <cfRule type="expression" dxfId="396" priority="203">
      <formula>L2=0</formula>
    </cfRule>
  </conditionalFormatting>
  <conditionalFormatting sqref="E47 K25 O25:P25 K40 K43 N10:P18">
    <cfRule type="expression" dxfId="395" priority="202">
      <formula>#REF!=0</formula>
    </cfRule>
  </conditionalFormatting>
  <conditionalFormatting sqref="E48 N25 D40:E40 N40:P43 G40">
    <cfRule type="expression" dxfId="394" priority="201">
      <formula>#REF!=0</formula>
    </cfRule>
  </conditionalFormatting>
  <conditionalFormatting sqref="E49 I25 B40">
    <cfRule type="expression" dxfId="393" priority="200">
      <formula>#REF!=0</formula>
    </cfRule>
  </conditionalFormatting>
  <conditionalFormatting sqref="E9">
    <cfRule type="expression" dxfId="392" priority="199">
      <formula>L9=0</formula>
    </cfRule>
  </conditionalFormatting>
  <conditionalFormatting sqref="E19">
    <cfRule type="expression" dxfId="391" priority="198">
      <formula>L19=0</formula>
    </cfRule>
  </conditionalFormatting>
  <conditionalFormatting sqref="E35:E36">
    <cfRule type="expression" dxfId="390" priority="197">
      <formula>L35=0</formula>
    </cfRule>
  </conditionalFormatting>
  <conditionalFormatting sqref="E3:E8 E45:E46 E32:E34 E13:E18 E30 E20:E25 E10:E11">
    <cfRule type="expression" dxfId="389" priority="207">
      <formula>O3=0</formula>
    </cfRule>
  </conditionalFormatting>
  <conditionalFormatting sqref="D51">
    <cfRule type="expression" dxfId="388" priority="208">
      <formula>P50=0</formula>
    </cfRule>
  </conditionalFormatting>
  <conditionalFormatting sqref="D2">
    <cfRule type="expression" dxfId="387" priority="196">
      <formula>K2=0</formula>
    </cfRule>
  </conditionalFormatting>
  <conditionalFormatting sqref="C2:C8 C13:C15 C39 C31 C21 C17:C18">
    <cfRule type="expression" dxfId="386" priority="195">
      <formula>J2=0</formula>
    </cfRule>
  </conditionalFormatting>
  <conditionalFormatting sqref="C45:C47 C49">
    <cfRule type="expression" dxfId="385" priority="194">
      <formula>#REF!=0</formula>
    </cfRule>
  </conditionalFormatting>
  <conditionalFormatting sqref="C48">
    <cfRule type="expression" dxfId="384" priority="193">
      <formula>#REF!=0</formula>
    </cfRule>
  </conditionalFormatting>
  <conditionalFormatting sqref="D47:D49">
    <cfRule type="expression" dxfId="383" priority="192">
      <formula>#REF!=0</formula>
    </cfRule>
  </conditionalFormatting>
  <conditionalFormatting sqref="D9">
    <cfRule type="expression" dxfId="382" priority="191">
      <formula>K9=0</formula>
    </cfRule>
  </conditionalFormatting>
  <conditionalFormatting sqref="D19">
    <cfRule type="expression" dxfId="381" priority="190">
      <formula>K19=0</formula>
    </cfRule>
  </conditionalFormatting>
  <conditionalFormatting sqref="D35:D36">
    <cfRule type="expression" dxfId="380" priority="189">
      <formula>K35=0</formula>
    </cfRule>
  </conditionalFormatting>
  <conditionalFormatting sqref="C11">
    <cfRule type="expression" dxfId="379" priority="187">
      <formula>J11=0</formula>
    </cfRule>
  </conditionalFormatting>
  <conditionalFormatting sqref="C9">
    <cfRule type="expression" dxfId="378" priority="188">
      <formula>J9=0</formula>
    </cfRule>
  </conditionalFormatting>
  <conditionalFormatting sqref="C22">
    <cfRule type="expression" dxfId="377" priority="186">
      <formula>J22=0</formula>
    </cfRule>
  </conditionalFormatting>
  <conditionalFormatting sqref="C19">
    <cfRule type="expression" dxfId="376" priority="185">
      <formula>J19=0</formula>
    </cfRule>
  </conditionalFormatting>
  <conditionalFormatting sqref="C34:C35 C38">
    <cfRule type="expression" dxfId="375" priority="184">
      <formula>J34=0</formula>
    </cfRule>
  </conditionalFormatting>
  <conditionalFormatting sqref="C32">
    <cfRule type="expression" dxfId="374" priority="183">
      <formula>J32=0</formula>
    </cfRule>
  </conditionalFormatting>
  <conditionalFormatting sqref="C33">
    <cfRule type="expression" dxfId="373" priority="182">
      <formula>J33=0</formula>
    </cfRule>
  </conditionalFormatting>
  <conditionalFormatting sqref="D39:E39">
    <cfRule type="expression" dxfId="372" priority="181">
      <formula>#REF!=0</formula>
    </cfRule>
  </conditionalFormatting>
  <conditionalFormatting sqref="D43:E43">
    <cfRule type="expression" dxfId="371" priority="180">
      <formula>#REF!=0</formula>
    </cfRule>
  </conditionalFormatting>
  <conditionalFormatting sqref="D31:E31">
    <cfRule type="expression" dxfId="370" priority="179">
      <formula>#REF!=0</formula>
    </cfRule>
  </conditionalFormatting>
  <conditionalFormatting sqref="D29:E29">
    <cfRule type="expression" dxfId="369" priority="178">
      <formula>#REF!=0</formula>
    </cfRule>
  </conditionalFormatting>
  <conditionalFormatting sqref="D12:E12">
    <cfRule type="expression" dxfId="368" priority="177">
      <formula>#REF!=0</formula>
    </cfRule>
  </conditionalFormatting>
  <conditionalFormatting sqref="C12">
    <cfRule type="expression" dxfId="367" priority="176">
      <formula>#REF!=0</formula>
    </cfRule>
  </conditionalFormatting>
  <conditionalFormatting sqref="B12">
    <cfRule type="expression" dxfId="366" priority="175">
      <formula>#REF!=0</formula>
    </cfRule>
  </conditionalFormatting>
  <conditionalFormatting sqref="B29">
    <cfRule type="expression" dxfId="365" priority="174">
      <formula>#REF!=0</formula>
    </cfRule>
  </conditionalFormatting>
  <conditionalFormatting sqref="B31">
    <cfRule type="expression" dxfId="364" priority="173">
      <formula>#REF!=0</formula>
    </cfRule>
  </conditionalFormatting>
  <conditionalFormatting sqref="B39">
    <cfRule type="expression" dxfId="363" priority="172">
      <formula>#REF!=0</formula>
    </cfRule>
  </conditionalFormatting>
  <conditionalFormatting sqref="B54 B48">
    <cfRule type="expression" dxfId="362" priority="171">
      <formula>#REF!=0</formula>
    </cfRule>
  </conditionalFormatting>
  <conditionalFormatting sqref="G32:J32 H31:J31 H33:J34">
    <cfRule type="expression" dxfId="361" priority="170">
      <formula>N31=0</formula>
    </cfRule>
  </conditionalFormatting>
  <conditionalFormatting sqref="H9 H10:J10 H39:J39 M50:M51 J20:J21 J37 H35:H38 H43 J41:J43 H2:J8 H12:J18 H11:I11">
    <cfRule type="expression" dxfId="360" priority="163">
      <formula>O2=0</formula>
    </cfRule>
  </conditionalFormatting>
  <conditionalFormatting sqref="M31">
    <cfRule type="expression" dxfId="359" priority="162">
      <formula>T31=0</formula>
    </cfRule>
  </conditionalFormatting>
  <conditionalFormatting sqref="H37">
    <cfRule type="expression" dxfId="358" priority="161">
      <formula>O37=0</formula>
    </cfRule>
  </conditionalFormatting>
  <conditionalFormatting sqref="M37">
    <cfRule type="expression" dxfId="357" priority="160">
      <formula>T37=0</formula>
    </cfRule>
  </conditionalFormatting>
  <conditionalFormatting sqref="K39 N39:P39 K50:K51 K12:K18 N50:N51">
    <cfRule type="expression" dxfId="356" priority="164">
      <formula>#REF!=0</formula>
    </cfRule>
  </conditionalFormatting>
  <conditionalFormatting sqref="L2 L4:L8 L20 L33:L34 L11:L18 L50:L51 L22:L25 L31 L39:L40 L43 N29:P29">
    <cfRule type="expression" dxfId="355" priority="165">
      <formula>R2=0</formula>
    </cfRule>
  </conditionalFormatting>
  <conditionalFormatting sqref="K2 K20 K33:K34 K37 K4:K8">
    <cfRule type="expression" dxfId="354" priority="166">
      <formula>#REF!=0</formula>
    </cfRule>
  </conditionalFormatting>
  <conditionalFormatting sqref="L3">
    <cfRule type="expression" dxfId="353" priority="158">
      <formula>R3=0</formula>
    </cfRule>
  </conditionalFormatting>
  <conditionalFormatting sqref="K3">
    <cfRule type="expression" dxfId="352" priority="159">
      <formula>#REF!=0</formula>
    </cfRule>
  </conditionalFormatting>
  <conditionalFormatting sqref="L10">
    <cfRule type="expression" dxfId="351" priority="156">
      <formula>R10=0</formula>
    </cfRule>
  </conditionalFormatting>
  <conditionalFormatting sqref="K10">
    <cfRule type="expression" dxfId="350" priority="157">
      <formula>#REF!=0</formula>
    </cfRule>
  </conditionalFormatting>
  <conditionalFormatting sqref="L21">
    <cfRule type="expression" dxfId="349" priority="154">
      <formula>R21=0</formula>
    </cfRule>
  </conditionalFormatting>
  <conditionalFormatting sqref="K21">
    <cfRule type="expression" dxfId="348" priority="155">
      <formula>#REF!=0</formula>
    </cfRule>
  </conditionalFormatting>
  <conditionalFormatting sqref="L32">
    <cfRule type="expression" dxfId="347" priority="152">
      <formula>R32=0</formula>
    </cfRule>
  </conditionalFormatting>
  <conditionalFormatting sqref="K32">
    <cfRule type="expression" dxfId="346" priority="153">
      <formula>#REF!=0</formula>
    </cfRule>
  </conditionalFormatting>
  <conditionalFormatting sqref="N2:P8 N20:P21 N37:P37">
    <cfRule type="expression" dxfId="345" priority="167">
      <formula>#REF!=0</formula>
    </cfRule>
  </conditionalFormatting>
  <conditionalFormatting sqref="N22:P24">
    <cfRule type="expression" dxfId="344" priority="168">
      <formula>P22=0</formula>
    </cfRule>
  </conditionalFormatting>
  <conditionalFormatting sqref="H45:P46 H49:P49 I47:P47">
    <cfRule type="expression" dxfId="343" priority="151">
      <formula>#REF!=0</formula>
    </cfRule>
  </conditionalFormatting>
  <conditionalFormatting sqref="O44:P44">
    <cfRule type="expression" dxfId="342" priority="150">
      <formula>#REF!=0</formula>
    </cfRule>
  </conditionalFormatting>
  <conditionalFormatting sqref="H48:P48">
    <cfRule type="expression" dxfId="341" priority="149">
      <formula>#REF!=0</formula>
    </cfRule>
  </conditionalFormatting>
  <conditionalFormatting sqref="N9">
    <cfRule type="expression" dxfId="340" priority="148">
      <formula>U9=0</formula>
    </cfRule>
  </conditionalFormatting>
  <conditionalFormatting sqref="O9">
    <cfRule type="expression" dxfId="339" priority="147">
      <formula>V9=0</formula>
    </cfRule>
  </conditionalFormatting>
  <conditionalFormatting sqref="J19 L19">
    <cfRule type="expression" dxfId="338" priority="146">
      <formula>Q19=0</formula>
    </cfRule>
  </conditionalFormatting>
  <conditionalFormatting sqref="N19:P19">
    <cfRule type="expression" dxfId="337" priority="145">
      <formula>U19=0</formula>
    </cfRule>
  </conditionalFormatting>
  <conditionalFormatting sqref="J38:K38">
    <cfRule type="expression" dxfId="336" priority="144">
      <formula>Q38=0</formula>
    </cfRule>
  </conditionalFormatting>
  <conditionalFormatting sqref="N38:P38">
    <cfRule type="expression" dxfId="335" priority="143">
      <formula>U38=0</formula>
    </cfRule>
  </conditionalFormatting>
  <conditionalFormatting sqref="N9:P9">
    <cfRule type="expression" dxfId="334" priority="142">
      <formula>U9=0</formula>
    </cfRule>
  </conditionalFormatting>
  <conditionalFormatting sqref="I9 K9:L9">
    <cfRule type="expression" dxfId="333" priority="141">
      <formula>P9=0</formula>
    </cfRule>
  </conditionalFormatting>
  <conditionalFormatting sqref="K22:K24">
    <cfRule type="expression" dxfId="332" priority="140">
      <formula>#REF!=0</formula>
    </cfRule>
  </conditionalFormatting>
  <conditionalFormatting sqref="N35:P36">
    <cfRule type="expression" dxfId="331" priority="139">
      <formula>U35=0</formula>
    </cfRule>
  </conditionalFormatting>
  <conditionalFormatting sqref="I35:K35 I36 K36">
    <cfRule type="expression" dxfId="330" priority="138">
      <formula>P35=0</formula>
    </cfRule>
  </conditionalFormatting>
  <conditionalFormatting sqref="N33:P34">
    <cfRule type="expression" dxfId="329" priority="137">
      <formula>#REF!=0</formula>
    </cfRule>
  </conditionalFormatting>
  <conditionalFormatting sqref="G2:G8 G20:G21 G13:G18">
    <cfRule type="expression" dxfId="328" priority="136">
      <formula>N2=0</formula>
    </cfRule>
  </conditionalFormatting>
  <conditionalFormatting sqref="G47 G49">
    <cfRule type="expression" dxfId="327" priority="135">
      <formula>#REF!=0</formula>
    </cfRule>
  </conditionalFormatting>
  <conditionalFormatting sqref="G48">
    <cfRule type="expression" dxfId="326" priority="134">
      <formula>#REF!=0</formula>
    </cfRule>
  </conditionalFormatting>
  <conditionalFormatting sqref="G9">
    <cfRule type="expression" dxfId="325" priority="133">
      <formula>N9=0</formula>
    </cfRule>
  </conditionalFormatting>
  <conditionalFormatting sqref="G35:G38">
    <cfRule type="expression" dxfId="324" priority="132">
      <formula>N35=0</formula>
    </cfRule>
  </conditionalFormatting>
  <conditionalFormatting sqref="F2">
    <cfRule type="expression" dxfId="323" priority="131">
      <formula>M2=0</formula>
    </cfRule>
  </conditionalFormatting>
  <conditionalFormatting sqref="F4:F5 F37 F13:F21">
    <cfRule type="expression" dxfId="322" priority="130">
      <formula>M4=0</formula>
    </cfRule>
  </conditionalFormatting>
  <conditionalFormatting sqref="F49">
    <cfRule type="expression" dxfId="321" priority="129">
      <formula>#REF!=0</formula>
    </cfRule>
  </conditionalFormatting>
  <conditionalFormatting sqref="F48">
    <cfRule type="expression" dxfId="320" priority="128">
      <formula>#REF!=0</formula>
    </cfRule>
  </conditionalFormatting>
  <conditionalFormatting sqref="G19">
    <cfRule type="expression" dxfId="319" priority="126">
      <formula>N19=0</formula>
    </cfRule>
  </conditionalFormatting>
  <conditionalFormatting sqref="F35">
    <cfRule type="expression" dxfId="318" priority="125">
      <formula>M35=0</formula>
    </cfRule>
  </conditionalFormatting>
  <conditionalFormatting sqref="F38">
    <cfRule type="expression" dxfId="317" priority="124">
      <formula>M38=0</formula>
    </cfRule>
  </conditionalFormatting>
  <conditionalFormatting sqref="F3">
    <cfRule type="expression" dxfId="316" priority="169">
      <formula>O3=0</formula>
    </cfRule>
  </conditionalFormatting>
  <conditionalFormatting sqref="F11">
    <cfRule type="expression" dxfId="315" priority="123">
      <formula>M11=0</formula>
    </cfRule>
  </conditionalFormatting>
  <conditionalFormatting sqref="K19">
    <cfRule type="expression" dxfId="314" priority="122">
      <formula>#REF!=0</formula>
    </cfRule>
  </conditionalFormatting>
  <conditionalFormatting sqref="J9">
    <cfRule type="expression" dxfId="313" priority="121">
      <formula>#REF!=0</formula>
    </cfRule>
  </conditionalFormatting>
  <conditionalFormatting sqref="I37:I38">
    <cfRule type="expression" dxfId="312" priority="120">
      <formula>#REF!=0</formula>
    </cfRule>
  </conditionalFormatting>
  <conditionalFormatting sqref="G39">
    <cfRule type="expression" dxfId="311" priority="118">
      <formula>#REF!=0</formula>
    </cfRule>
  </conditionalFormatting>
  <conditionalFormatting sqref="G43">
    <cfRule type="expression" dxfId="310" priority="117">
      <formula>#REF!=0</formula>
    </cfRule>
  </conditionalFormatting>
  <conditionalFormatting sqref="F12:G12">
    <cfRule type="expression" dxfId="309" priority="116">
      <formula>#REF!=0</formula>
    </cfRule>
  </conditionalFormatting>
  <conditionalFormatting sqref="E37">
    <cfRule type="expression" dxfId="308" priority="113">
      <formula>Q37=0</formula>
    </cfRule>
  </conditionalFormatting>
  <conditionalFormatting sqref="D38">
    <cfRule type="expression" dxfId="307" priority="112">
      <formula>P38=0</formula>
    </cfRule>
  </conditionalFormatting>
  <conditionalFormatting sqref="E38">
    <cfRule type="expression" dxfId="306" priority="111">
      <formula>Q38=0</formula>
    </cfRule>
  </conditionalFormatting>
  <conditionalFormatting sqref="G33:G34">
    <cfRule type="expression" dxfId="305" priority="110">
      <formula>N33=0</formula>
    </cfRule>
  </conditionalFormatting>
  <conditionalFormatting sqref="G45:G46">
    <cfRule type="expression" dxfId="304" priority="109">
      <formula>N45=0</formula>
    </cfRule>
  </conditionalFormatting>
  <conditionalFormatting sqref="G50:G51">
    <cfRule type="expression" dxfId="303" priority="108">
      <formula>N50=0</formula>
    </cfRule>
  </conditionalFormatting>
  <conditionalFormatting sqref="I27">
    <cfRule type="expression" dxfId="302" priority="106">
      <formula>#REF!=0</formula>
    </cfRule>
  </conditionalFormatting>
  <conditionalFormatting sqref="J27:L27 N27:P28 C27:H27">
    <cfRule type="expression" dxfId="301" priority="107">
      <formula>J27=0</formula>
    </cfRule>
  </conditionalFormatting>
  <conditionalFormatting sqref="C57">
    <cfRule type="expression" dxfId="300" priority="105">
      <formula>J57=0</formula>
    </cfRule>
  </conditionalFormatting>
  <conditionalFormatting sqref="D57">
    <cfRule type="expression" dxfId="299" priority="104">
      <formula>#REF!=0</formula>
    </cfRule>
  </conditionalFormatting>
  <conditionalFormatting sqref="B57">
    <cfRule type="expression" dxfId="298" priority="103">
      <formula>#REF!=0</formula>
    </cfRule>
  </conditionalFormatting>
  <conditionalFormatting sqref="M57">
    <cfRule type="expression" dxfId="297" priority="101">
      <formula>T57=0</formula>
    </cfRule>
  </conditionalFormatting>
  <conditionalFormatting sqref="L57">
    <cfRule type="expression" dxfId="296" priority="99">
      <formula>R57=0</formula>
    </cfRule>
  </conditionalFormatting>
  <conditionalFormatting sqref="K57">
    <cfRule type="expression" dxfId="295" priority="100">
      <formula>#REF!=0</formula>
    </cfRule>
  </conditionalFormatting>
  <conditionalFormatting sqref="N57">
    <cfRule type="expression" dxfId="294" priority="102">
      <formula>#REF!=0</formula>
    </cfRule>
  </conditionalFormatting>
  <conditionalFormatting sqref="F57">
    <cfRule type="expression" dxfId="293" priority="98">
      <formula>M57=0</formula>
    </cfRule>
  </conditionalFormatting>
  <conditionalFormatting sqref="L30">
    <cfRule type="expression" dxfId="292" priority="97">
      <formula>S30=0</formula>
    </cfRule>
  </conditionalFormatting>
  <conditionalFormatting sqref="F26:H26 C26 J26">
    <cfRule type="expression" dxfId="291" priority="96">
      <formula>J26=0</formula>
    </cfRule>
  </conditionalFormatting>
  <conditionalFormatting sqref="D26">
    <cfRule type="expression" dxfId="290" priority="94">
      <formula>P26=0</formula>
    </cfRule>
  </conditionalFormatting>
  <conditionalFormatting sqref="K26 O26:P26">
    <cfRule type="expression" dxfId="289" priority="93">
      <formula>#REF!=0</formula>
    </cfRule>
  </conditionalFormatting>
  <conditionalFormatting sqref="N26">
    <cfRule type="expression" dxfId="288" priority="92">
      <formula>#REF!=0</formula>
    </cfRule>
  </conditionalFormatting>
  <conditionalFormatting sqref="I26">
    <cfRule type="expression" dxfId="287" priority="91">
      <formula>#REF!=0</formula>
    </cfRule>
  </conditionalFormatting>
  <conditionalFormatting sqref="E26">
    <cfRule type="expression" dxfId="286" priority="95">
      <formula>O26=0</formula>
    </cfRule>
  </conditionalFormatting>
  <conditionalFormatting sqref="L26">
    <cfRule type="expression" dxfId="285" priority="90">
      <formula>R26=0</formula>
    </cfRule>
  </conditionalFormatting>
  <conditionalFormatting sqref="C36">
    <cfRule type="expression" dxfId="284" priority="89">
      <formula>J36=0</formula>
    </cfRule>
  </conditionalFormatting>
  <conditionalFormatting sqref="C36">
    <cfRule type="expression" dxfId="283" priority="88">
      <formula>J36=0</formula>
    </cfRule>
  </conditionalFormatting>
  <conditionalFormatting sqref="F36">
    <cfRule type="expression" dxfId="282" priority="87">
      <formula>M36=0</formula>
    </cfRule>
  </conditionalFormatting>
  <conditionalFormatting sqref="D41:D42">
    <cfRule type="expression" dxfId="281" priority="85">
      <formula>P41=0</formula>
    </cfRule>
  </conditionalFormatting>
  <conditionalFormatting sqref="E41:E42">
    <cfRule type="expression" dxfId="280" priority="86">
      <formula>O41=0</formula>
    </cfRule>
  </conditionalFormatting>
  <conditionalFormatting sqref="H41:I42">
    <cfRule type="expression" dxfId="279" priority="84">
      <formula>O41=0</formula>
    </cfRule>
  </conditionalFormatting>
  <conditionalFormatting sqref="G41:G42">
    <cfRule type="expression" dxfId="278" priority="83">
      <formula>N41=0</formula>
    </cfRule>
  </conditionalFormatting>
  <conditionalFormatting sqref="C42">
    <cfRule type="expression" dxfId="277" priority="82">
      <formula>J43=0</formula>
    </cfRule>
  </conditionalFormatting>
  <conditionalFormatting sqref="C41">
    <cfRule type="expression" dxfId="276" priority="81">
      <formula>J42=0</formula>
    </cfRule>
  </conditionalFormatting>
  <conditionalFormatting sqref="F33:F34">
    <cfRule type="expression" dxfId="275" priority="80">
      <formula>M33=0</formula>
    </cfRule>
  </conditionalFormatting>
  <conditionalFormatting sqref="F41:F42">
    <cfRule type="expression" dxfId="274" priority="79">
      <formula>M41=0</formula>
    </cfRule>
  </conditionalFormatting>
  <conditionalFormatting sqref="F45:F46">
    <cfRule type="expression" dxfId="273" priority="78">
      <formula>M45=0</formula>
    </cfRule>
  </conditionalFormatting>
  <conditionalFormatting sqref="F50:F51">
    <cfRule type="expression" dxfId="272" priority="77">
      <formula>M50=0</formula>
    </cfRule>
  </conditionalFormatting>
  <conditionalFormatting sqref="C44">
    <cfRule type="expression" dxfId="271" priority="76">
      <formula>J44=0</formula>
    </cfRule>
  </conditionalFormatting>
  <conditionalFormatting sqref="D44:E44">
    <cfRule type="expression" dxfId="270" priority="75">
      <formula>#REF!=0</formula>
    </cfRule>
  </conditionalFormatting>
  <conditionalFormatting sqref="B44">
    <cfRule type="expression" dxfId="269" priority="74">
      <formula>#REF!=0</formula>
    </cfRule>
  </conditionalFormatting>
  <conditionalFormatting sqref="M44">
    <cfRule type="expression" dxfId="268" priority="73">
      <formula>T44=0</formula>
    </cfRule>
  </conditionalFormatting>
  <conditionalFormatting sqref="H44:J44">
    <cfRule type="expression" dxfId="267" priority="70">
      <formula>O44=0</formula>
    </cfRule>
  </conditionalFormatting>
  <conditionalFormatting sqref="K44 N44">
    <cfRule type="expression" dxfId="266" priority="71">
      <formula>#REF!=0</formula>
    </cfRule>
  </conditionalFormatting>
  <conditionalFormatting sqref="L44">
    <cfRule type="expression" dxfId="265" priority="72">
      <formula>R44=0</formula>
    </cfRule>
  </conditionalFormatting>
  <conditionalFormatting sqref="F44">
    <cfRule type="expression" dxfId="264" priority="69">
      <formula>M44=0</formula>
    </cfRule>
  </conditionalFormatting>
  <conditionalFormatting sqref="G44">
    <cfRule type="expression" dxfId="263" priority="68">
      <formula>#REF!=0</formula>
    </cfRule>
  </conditionalFormatting>
  <conditionalFormatting sqref="I43">
    <cfRule type="expression" dxfId="262" priority="67">
      <formula>#REF!=0</formula>
    </cfRule>
  </conditionalFormatting>
  <conditionalFormatting sqref="K41:K42">
    <cfRule type="expression" dxfId="261" priority="66">
      <formula>#REF!=0</formula>
    </cfRule>
  </conditionalFormatting>
  <conditionalFormatting sqref="L41:L42">
    <cfRule type="expression" dxfId="260" priority="65">
      <formula>S41=0</formula>
    </cfRule>
  </conditionalFormatting>
  <conditionalFormatting sqref="M41:M42">
    <cfRule type="expression" dxfId="259" priority="64">
      <formula>#REF!=0</formula>
    </cfRule>
  </conditionalFormatting>
  <conditionalFormatting sqref="J36">
    <cfRule type="expression" dxfId="258" priority="63">
      <formula>Q36=0</formula>
    </cfRule>
  </conditionalFormatting>
  <conditionalFormatting sqref="G31">
    <cfRule type="expression" dxfId="257" priority="62">
      <formula>#REF!=0</formula>
    </cfRule>
  </conditionalFormatting>
  <conditionalFormatting sqref="O57:P57">
    <cfRule type="expression" dxfId="256" priority="60">
      <formula>#REF!=0</formula>
    </cfRule>
  </conditionalFormatting>
  <conditionalFormatting sqref="E51">
    <cfRule type="expression" dxfId="255" priority="210">
      <formula>#REF!=0</formula>
    </cfRule>
  </conditionalFormatting>
  <conditionalFormatting sqref="H51">
    <cfRule type="expression" dxfId="254" priority="211">
      <formula>O50=0</formula>
    </cfRule>
  </conditionalFormatting>
  <conditionalFormatting sqref="H50">
    <cfRule type="expression" dxfId="253" priority="212">
      <formula>#REF!=0</formula>
    </cfRule>
  </conditionalFormatting>
  <conditionalFormatting sqref="P50:P51">
    <cfRule type="expression" dxfId="252" priority="59">
      <formula>W50=0</formula>
    </cfRule>
  </conditionalFormatting>
  <conditionalFormatting sqref="O50:O51">
    <cfRule type="expression" dxfId="251" priority="58">
      <formula>U50=0</formula>
    </cfRule>
  </conditionalFormatting>
  <conditionalFormatting sqref="O55:O56">
    <cfRule type="expression" dxfId="250" priority="56">
      <formula>#REF!=0</formula>
    </cfRule>
  </conditionalFormatting>
  <conditionalFormatting sqref="P55:P56">
    <cfRule type="expression" dxfId="249" priority="55">
      <formula>#REF!=0</formula>
    </cfRule>
  </conditionalFormatting>
  <conditionalFormatting sqref="C37">
    <cfRule type="expression" dxfId="248" priority="54">
      <formula>J37=0</formula>
    </cfRule>
  </conditionalFormatting>
  <conditionalFormatting sqref="C37">
    <cfRule type="expression" dxfId="247" priority="53">
      <formula>J37=0</formula>
    </cfRule>
  </conditionalFormatting>
  <conditionalFormatting sqref="G57">
    <cfRule type="expression" dxfId="246" priority="52">
      <formula>#REF!=0</formula>
    </cfRule>
  </conditionalFormatting>
  <conditionalFormatting sqref="K28 I28">
    <cfRule type="expression" dxfId="245" priority="48">
      <formula>#REF!=0</formula>
    </cfRule>
  </conditionalFormatting>
  <conditionalFormatting sqref="J28 G28">
    <cfRule type="expression" dxfId="244" priority="51">
      <formula>N28=0</formula>
    </cfRule>
  </conditionalFormatting>
  <conditionalFormatting sqref="L28">
    <cfRule type="expression" dxfId="243" priority="50">
      <formula>R28=0</formula>
    </cfRule>
  </conditionalFormatting>
  <conditionalFormatting sqref="F28">
    <cfRule type="expression" dxfId="242" priority="49">
      <formula>M28=0</formula>
    </cfRule>
  </conditionalFormatting>
  <conditionalFormatting sqref="D28">
    <cfRule type="expression" dxfId="241" priority="46">
      <formula>P28=0</formula>
    </cfRule>
  </conditionalFormatting>
  <conditionalFormatting sqref="E28">
    <cfRule type="expression" dxfId="240" priority="47">
      <formula>O28=0</formula>
    </cfRule>
  </conditionalFormatting>
  <conditionalFormatting sqref="C28">
    <cfRule type="expression" dxfId="239" priority="45">
      <formula>J28=0</formula>
    </cfRule>
  </conditionalFormatting>
  <conditionalFormatting sqref="C28">
    <cfRule type="expression" dxfId="238" priority="44">
      <formula>J28=0</formula>
    </cfRule>
  </conditionalFormatting>
  <conditionalFormatting sqref="H28">
    <cfRule type="expression" dxfId="237" priority="43">
      <formula>O28=0</formula>
    </cfRule>
  </conditionalFormatting>
  <conditionalFormatting sqref="G29">
    <cfRule type="expression" dxfId="236" priority="42">
      <formula>#REF!=0</formula>
    </cfRule>
  </conditionalFormatting>
  <conditionalFormatting sqref="H57">
    <cfRule type="expression" dxfId="235" priority="214">
      <formula>O55=0</formula>
    </cfRule>
  </conditionalFormatting>
  <conditionalFormatting sqref="C56">
    <cfRule type="expression" dxfId="234" priority="41">
      <formula>J56=0</formula>
    </cfRule>
  </conditionalFormatting>
  <conditionalFormatting sqref="I55:I56">
    <cfRule type="expression" dxfId="233" priority="39">
      <formula>#REF!=0</formula>
    </cfRule>
  </conditionalFormatting>
  <conditionalFormatting sqref="K55:K56">
    <cfRule type="expression" dxfId="232" priority="38">
      <formula>#REF!=0</formula>
    </cfRule>
  </conditionalFormatting>
  <conditionalFormatting sqref="L55:L56">
    <cfRule type="expression" dxfId="231" priority="37">
      <formula>#REF!=0</formula>
    </cfRule>
  </conditionalFormatting>
  <conditionalFormatting sqref="M55:M56">
    <cfRule type="expression" dxfId="230" priority="36">
      <formula>#REF!=0</formula>
    </cfRule>
  </conditionalFormatting>
  <conditionalFormatting sqref="N55:N56">
    <cfRule type="expression" dxfId="229" priority="35">
      <formula>#REF!=0</formula>
    </cfRule>
  </conditionalFormatting>
  <conditionalFormatting sqref="E57">
    <cfRule type="expression" dxfId="228" priority="34">
      <formula>#REF!=0</formula>
    </cfRule>
  </conditionalFormatting>
  <conditionalFormatting sqref="C55">
    <cfRule type="expression" dxfId="227" priority="33">
      <formula>J55=0</formula>
    </cfRule>
  </conditionalFormatting>
  <conditionalFormatting sqref="F55:F56">
    <cfRule type="expression" dxfId="226" priority="32">
      <formula>#REF!=0</formula>
    </cfRule>
  </conditionalFormatting>
  <conditionalFormatting sqref="G52 I52:J52">
    <cfRule type="expression" dxfId="225" priority="30">
      <formula>N52=0</formula>
    </cfRule>
  </conditionalFormatting>
  <conditionalFormatting sqref="C52">
    <cfRule type="expression" dxfId="224" priority="28">
      <formula>J52=0</formula>
    </cfRule>
  </conditionalFormatting>
  <conditionalFormatting sqref="D52 B52">
    <cfRule type="expression" dxfId="223" priority="27">
      <formula>N52=0</formula>
    </cfRule>
  </conditionalFormatting>
  <conditionalFormatting sqref="M52">
    <cfRule type="expression" dxfId="222" priority="25">
      <formula>T52=0</formula>
    </cfRule>
  </conditionalFormatting>
  <conditionalFormatting sqref="K52 N52">
    <cfRule type="expression" dxfId="221" priority="26">
      <formula>#REF!=0</formula>
    </cfRule>
  </conditionalFormatting>
  <conditionalFormatting sqref="L52">
    <cfRule type="expression" dxfId="220" priority="24">
      <formula>#REF!=0</formula>
    </cfRule>
  </conditionalFormatting>
  <conditionalFormatting sqref="F52">
    <cfRule type="expression" dxfId="219" priority="23">
      <formula>#REF!=0</formula>
    </cfRule>
  </conditionalFormatting>
  <conditionalFormatting sqref="H52">
    <cfRule type="expression" dxfId="218" priority="31">
      <formula>O51=0</formula>
    </cfRule>
  </conditionalFormatting>
  <conditionalFormatting sqref="P52">
    <cfRule type="expression" dxfId="217" priority="22">
      <formula>W52=0</formula>
    </cfRule>
  </conditionalFormatting>
  <conditionalFormatting sqref="O52">
    <cfRule type="expression" dxfId="216" priority="21">
      <formula>#REF!=0</formula>
    </cfRule>
  </conditionalFormatting>
  <conditionalFormatting sqref="B53">
    <cfRule type="expression" dxfId="215" priority="20">
      <formula>#REF!=0</formula>
    </cfRule>
  </conditionalFormatting>
  <conditionalFormatting sqref="O53">
    <cfRule type="expression" dxfId="214" priority="11">
      <formula>#REF!=0</formula>
    </cfRule>
  </conditionalFormatting>
  <conditionalFormatting sqref="C53">
    <cfRule type="expression" dxfId="213" priority="18">
      <formula>J53=0</formula>
    </cfRule>
  </conditionalFormatting>
  <conditionalFormatting sqref="F53">
    <cfRule type="expression" dxfId="212" priority="17">
      <formula>#REF!=0</formula>
    </cfRule>
  </conditionalFormatting>
  <conditionalFormatting sqref="M53 J53">
    <cfRule type="expression" dxfId="211" priority="15">
      <formula>Q53=0</formula>
    </cfRule>
  </conditionalFormatting>
  <conditionalFormatting sqref="N53 K53">
    <cfRule type="expression" dxfId="210" priority="16">
      <formula>#REF!=0</formula>
    </cfRule>
  </conditionalFormatting>
  <conditionalFormatting sqref="L53">
    <cfRule type="expression" dxfId="209" priority="14">
      <formula>#REF!=0</formula>
    </cfRule>
  </conditionalFormatting>
  <conditionalFormatting sqref="I53">
    <cfRule type="expression" dxfId="208" priority="13">
      <formula>#REF!=0</formula>
    </cfRule>
  </conditionalFormatting>
  <conditionalFormatting sqref="P53">
    <cfRule type="expression" dxfId="207" priority="12">
      <formula>W53=0</formula>
    </cfRule>
  </conditionalFormatting>
  <conditionalFormatting sqref="F47">
    <cfRule type="expression" dxfId="206" priority="9">
      <formula>#REF!=0</formula>
    </cfRule>
  </conditionalFormatting>
  <conditionalFormatting sqref="F43">
    <cfRule type="expression" dxfId="205" priority="7">
      <formula>#REF!=0</formula>
    </cfRule>
  </conditionalFormatting>
  <conditionalFormatting sqref="J11">
    <cfRule type="expression" dxfId="204" priority="6">
      <formula>Q11=0</formula>
    </cfRule>
  </conditionalFormatting>
  <conditionalFormatting sqref="K11">
    <cfRule type="expression" dxfId="203" priority="5">
      <formula>R11=0</formula>
    </cfRule>
  </conditionalFormatting>
  <conditionalFormatting sqref="C20">
    <cfRule type="expression" dxfId="202" priority="4">
      <formula>J20=0</formula>
    </cfRule>
  </conditionalFormatting>
  <conditionalFormatting sqref="C16">
    <cfRule type="expression" dxfId="201" priority="3">
      <formula>J16=0</formula>
    </cfRule>
  </conditionalFormatting>
  <conditionalFormatting sqref="B55:B56">
    <cfRule type="expression" dxfId="200" priority="2">
      <formula>#REF!=0</formula>
    </cfRule>
  </conditionalFormatting>
  <conditionalFormatting sqref="H47">
    <cfRule type="expression" dxfId="199" priority="1">
      <formula>O47=0</formula>
    </cfRule>
  </conditionalFormatting>
  <pageMargins left="0.7" right="0.7" top="0.75" bottom="0.75" header="0.3" footer="0.3"/>
  <pageSetup paperSize="8" scale="44" orientation="landscape" r:id="rId1"/>
  <headerFooter>
    <oddHeader>&amp;R&amp;"Arial Black"&amp;10&amp;K4099DAINTERNAL&amp;1#</oddHeader>
  </headerFooter>
  <customProperties>
    <customPr name="EpmWorksheetKeyString_GUID" r:id="rId2"/>
  </customProperties>
  <ignoredErrors>
    <ignoredError sqref="F6:F11 I6:I12 I16:I30 K27 L30 K35:K37 I35:I36 F30" numberStoredAsText="1"/>
    <ignoredError sqref="E57"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1C8A0-DDC7-4C99-A454-CADC63AF37BF}">
  <sheetPr codeName="Sheet13">
    <tabColor rgb="FF8ECDC8"/>
    <pageSetUpPr fitToPage="1"/>
  </sheetPr>
  <dimension ref="B1:Y72"/>
  <sheetViews>
    <sheetView showGridLines="0" zoomScaleNormal="100" zoomScaleSheetLayoutView="100" workbookViewId="0"/>
  </sheetViews>
  <sheetFormatPr defaultColWidth="9.140625" defaultRowHeight="9"/>
  <cols>
    <col min="1" max="1" width="1.5703125" style="66" customWidth="1"/>
    <col min="2" max="2" width="47.7109375" style="66" customWidth="1"/>
    <col min="3" max="3" width="6.28515625" style="66" customWidth="1"/>
    <col min="4" max="8" width="11.85546875" style="66" customWidth="1"/>
    <col min="9" max="12" width="19.7109375" style="66" customWidth="1"/>
    <col min="13" max="15" width="23.42578125" style="66" customWidth="1"/>
    <col min="16" max="16" width="11.85546875" style="66" customWidth="1"/>
    <col min="17" max="16384" width="9.140625" style="66"/>
  </cols>
  <sheetData>
    <row r="1" spans="2:25" ht="8.25" customHeight="1"/>
    <row r="2" spans="2:25" ht="23.25">
      <c r="B2" s="3" t="s">
        <v>479</v>
      </c>
      <c r="D2" s="190"/>
      <c r="L2" s="188"/>
      <c r="M2" s="188"/>
      <c r="N2" s="188"/>
      <c r="P2" s="188"/>
    </row>
    <row r="3" spans="2:25" ht="19.5" customHeight="1">
      <c r="B3" s="189"/>
      <c r="L3" s="188"/>
      <c r="M3" s="188"/>
      <c r="N3" s="188"/>
      <c r="P3" s="187"/>
    </row>
    <row r="4" spans="2:25" ht="15.6" customHeight="1">
      <c r="B4" s="135"/>
      <c r="C4" s="358"/>
      <c r="D4" s="452" t="s">
        <v>5</v>
      </c>
      <c r="E4" s="452" t="s">
        <v>6</v>
      </c>
      <c r="F4" s="452" t="s">
        <v>7</v>
      </c>
      <c r="G4" s="452" t="s">
        <v>8</v>
      </c>
      <c r="H4" s="452" t="s">
        <v>9</v>
      </c>
      <c r="I4" s="452" t="s">
        <v>10</v>
      </c>
      <c r="J4" s="358"/>
      <c r="K4" s="358"/>
      <c r="L4" s="186"/>
      <c r="M4" s="358"/>
      <c r="N4" s="358"/>
      <c r="O4" s="32"/>
      <c r="P4" s="186"/>
      <c r="Q4" s="32"/>
      <c r="R4" s="32"/>
      <c r="S4" s="32"/>
      <c r="T4" s="32"/>
      <c r="U4" s="32"/>
      <c r="V4" s="32"/>
      <c r="W4" s="32"/>
      <c r="X4" s="32"/>
      <c r="Y4" s="32"/>
    </row>
    <row r="5" spans="2:25" ht="12" customHeight="1">
      <c r="B5" s="71" t="s">
        <v>99</v>
      </c>
      <c r="C5" s="360" t="s">
        <v>13</v>
      </c>
      <c r="D5" s="456"/>
      <c r="E5" s="457"/>
      <c r="F5" s="456"/>
      <c r="G5" s="456"/>
      <c r="H5" s="456"/>
      <c r="I5" s="456"/>
      <c r="J5" s="360" t="s">
        <v>14</v>
      </c>
      <c r="K5" s="360" t="s">
        <v>15</v>
      </c>
      <c r="L5" s="360" t="s">
        <v>136</v>
      </c>
      <c r="M5" s="358"/>
      <c r="N5" s="358"/>
      <c r="O5" s="32"/>
      <c r="P5" s="186"/>
      <c r="Q5" s="32"/>
      <c r="R5" s="32"/>
      <c r="S5" s="32"/>
      <c r="T5" s="32"/>
      <c r="U5" s="32"/>
      <c r="V5" s="32"/>
      <c r="W5" s="32"/>
      <c r="X5" s="32"/>
      <c r="Y5" s="32"/>
    </row>
    <row r="6" spans="2:25" ht="12" customHeight="1">
      <c r="B6" s="61" t="s">
        <v>137</v>
      </c>
      <c r="C6" s="358"/>
      <c r="D6" s="357"/>
      <c r="E6" s="358"/>
      <c r="F6" s="357"/>
      <c r="G6" s="207"/>
      <c r="H6" s="357"/>
      <c r="I6" s="357"/>
      <c r="J6" s="358"/>
      <c r="K6" s="358"/>
      <c r="L6" s="357"/>
      <c r="M6" s="358"/>
      <c r="N6" s="358"/>
      <c r="O6" s="32"/>
      <c r="P6" s="186"/>
      <c r="Q6" s="32"/>
      <c r="R6" s="32"/>
      <c r="S6" s="32"/>
      <c r="T6" s="32"/>
      <c r="U6" s="32"/>
      <c r="V6" s="32"/>
      <c r="W6" s="32"/>
      <c r="X6" s="32"/>
      <c r="Y6" s="32"/>
    </row>
    <row r="7" spans="2:25" ht="12" customHeight="1">
      <c r="B7" s="141" t="s">
        <v>373</v>
      </c>
      <c r="C7" s="137"/>
      <c r="D7" s="206">
        <v>250</v>
      </c>
      <c r="E7" s="206">
        <v>250</v>
      </c>
      <c r="F7" s="156" t="s">
        <v>23</v>
      </c>
      <c r="G7" s="206">
        <v>250</v>
      </c>
      <c r="H7" s="158" t="s">
        <v>24</v>
      </c>
      <c r="I7" s="201" t="s">
        <v>138</v>
      </c>
      <c r="J7" s="128" t="s">
        <v>139</v>
      </c>
      <c r="K7" s="128">
        <v>2027</v>
      </c>
      <c r="L7" s="158" t="s">
        <v>140</v>
      </c>
      <c r="M7" s="358"/>
      <c r="N7" s="358"/>
      <c r="O7" s="32"/>
      <c r="P7" s="186"/>
      <c r="Q7" s="32"/>
      <c r="R7" s="32"/>
      <c r="S7" s="32"/>
      <c r="T7" s="32"/>
      <c r="U7" s="32"/>
      <c r="V7" s="32"/>
      <c r="W7" s="32"/>
      <c r="X7" s="32"/>
      <c r="Y7" s="32"/>
    </row>
    <row r="8" spans="2:25" ht="12" customHeight="1">
      <c r="B8" s="161" t="s">
        <v>374</v>
      </c>
      <c r="C8" s="137"/>
      <c r="D8" s="206">
        <v>253</v>
      </c>
      <c r="E8" s="206">
        <v>253</v>
      </c>
      <c r="F8" s="156" t="s">
        <v>23</v>
      </c>
      <c r="G8" s="206">
        <v>253</v>
      </c>
      <c r="H8" s="158" t="s">
        <v>24</v>
      </c>
      <c r="I8" s="201" t="s">
        <v>138</v>
      </c>
      <c r="J8" s="128" t="s">
        <v>139</v>
      </c>
      <c r="K8" s="128">
        <v>2027</v>
      </c>
      <c r="L8" s="158" t="s">
        <v>140</v>
      </c>
      <c r="M8" s="358"/>
      <c r="N8" s="358"/>
      <c r="O8" s="32"/>
      <c r="P8" s="186"/>
      <c r="Q8" s="32"/>
      <c r="R8" s="32"/>
      <c r="S8" s="32"/>
      <c r="T8" s="32"/>
      <c r="U8" s="32"/>
      <c r="V8" s="32"/>
      <c r="W8" s="32"/>
      <c r="X8" s="32"/>
      <c r="Y8" s="32"/>
    </row>
    <row r="9" spans="2:25" ht="12" customHeight="1">
      <c r="B9" s="141" t="s">
        <v>375</v>
      </c>
      <c r="C9" s="137"/>
      <c r="D9" s="206">
        <v>300</v>
      </c>
      <c r="E9" s="206">
        <v>300</v>
      </c>
      <c r="F9" s="156" t="s">
        <v>23</v>
      </c>
      <c r="G9" s="206">
        <v>300</v>
      </c>
      <c r="H9" s="158" t="s">
        <v>24</v>
      </c>
      <c r="I9" s="201" t="s">
        <v>90</v>
      </c>
      <c r="J9" s="128" t="s">
        <v>139</v>
      </c>
      <c r="K9" s="128">
        <v>2028</v>
      </c>
      <c r="L9" s="158" t="s">
        <v>140</v>
      </c>
      <c r="M9" s="358"/>
      <c r="N9" s="358"/>
      <c r="O9" s="32"/>
      <c r="P9" s="186"/>
      <c r="Q9" s="32"/>
      <c r="R9" s="32"/>
      <c r="S9" s="32"/>
      <c r="T9" s="32"/>
      <c r="U9" s="32"/>
      <c r="V9" s="32"/>
      <c r="W9" s="32"/>
      <c r="X9" s="32"/>
      <c r="Y9" s="32"/>
    </row>
    <row r="10" spans="2:25" s="1" customFormat="1" ht="12" customHeight="1">
      <c r="B10" s="161" t="s">
        <v>376</v>
      </c>
      <c r="C10" s="158"/>
      <c r="D10" s="205">
        <v>183.75</v>
      </c>
      <c r="E10" s="205">
        <v>183.75</v>
      </c>
      <c r="F10" s="160" t="s">
        <v>23</v>
      </c>
      <c r="G10" s="399">
        <v>183.75</v>
      </c>
      <c r="H10" s="158" t="s">
        <v>24</v>
      </c>
      <c r="I10" s="201" t="s">
        <v>141</v>
      </c>
      <c r="J10" s="128" t="s">
        <v>139</v>
      </c>
      <c r="K10" s="128">
        <v>2029</v>
      </c>
      <c r="L10" s="158" t="s">
        <v>140</v>
      </c>
      <c r="M10" s="77"/>
      <c r="N10" s="77"/>
      <c r="O10" s="9"/>
      <c r="P10" s="204"/>
      <c r="Q10" s="9"/>
      <c r="R10" s="9"/>
      <c r="S10" s="9"/>
      <c r="T10" s="9"/>
      <c r="U10" s="9"/>
      <c r="V10" s="9"/>
      <c r="W10" s="9"/>
      <c r="X10" s="9"/>
      <c r="Y10" s="9"/>
    </row>
    <row r="11" spans="2:25" s="1" customFormat="1" ht="12" customHeight="1">
      <c r="B11" s="112" t="s">
        <v>377</v>
      </c>
      <c r="C11" s="111"/>
      <c r="D11" s="202">
        <v>338.4</v>
      </c>
      <c r="E11" s="202">
        <v>338.4</v>
      </c>
      <c r="F11" s="160" t="s">
        <v>23</v>
      </c>
      <c r="G11" s="202">
        <v>338.4</v>
      </c>
      <c r="H11" s="158" t="s">
        <v>24</v>
      </c>
      <c r="I11" s="201" t="s">
        <v>142</v>
      </c>
      <c r="J11" s="128" t="s">
        <v>139</v>
      </c>
      <c r="K11" s="128">
        <v>2030</v>
      </c>
      <c r="L11" s="158" t="s">
        <v>140</v>
      </c>
      <c r="M11" s="77"/>
      <c r="N11" s="77"/>
      <c r="O11" s="9"/>
      <c r="P11" s="204"/>
      <c r="Q11" s="9"/>
      <c r="R11" s="9"/>
      <c r="S11" s="9"/>
      <c r="T11" s="9"/>
      <c r="U11" s="9"/>
      <c r="V11" s="9"/>
      <c r="W11" s="9"/>
      <c r="X11" s="9"/>
      <c r="Y11" s="9"/>
    </row>
    <row r="12" spans="2:25" ht="12" customHeight="1">
      <c r="B12" s="112" t="s">
        <v>378</v>
      </c>
      <c r="C12" s="111"/>
      <c r="D12" s="202">
        <v>229.6</v>
      </c>
      <c r="E12" s="202">
        <v>229.6</v>
      </c>
      <c r="F12" s="160" t="s">
        <v>23</v>
      </c>
      <c r="G12" s="202">
        <v>229.6</v>
      </c>
      <c r="H12" s="158" t="s">
        <v>24</v>
      </c>
      <c r="I12" s="201" t="s">
        <v>142</v>
      </c>
      <c r="J12" s="128" t="s">
        <v>139</v>
      </c>
      <c r="K12" s="128">
        <v>2030</v>
      </c>
      <c r="L12" s="158" t="s">
        <v>140</v>
      </c>
      <c r="M12" s="358"/>
      <c r="N12" s="358"/>
      <c r="O12" s="32"/>
      <c r="P12" s="178"/>
      <c r="Q12" s="32"/>
      <c r="R12" s="32"/>
      <c r="S12" s="32"/>
      <c r="T12" s="32"/>
      <c r="U12" s="32"/>
      <c r="V12" s="32"/>
      <c r="W12" s="32"/>
      <c r="X12" s="32"/>
      <c r="Y12" s="32"/>
    </row>
    <row r="13" spans="2:25" ht="12" customHeight="1">
      <c r="B13" s="203" t="s">
        <v>379</v>
      </c>
      <c r="C13" s="104"/>
      <c r="D13" s="199">
        <v>103.24</v>
      </c>
      <c r="E13" s="202">
        <v>103.24</v>
      </c>
      <c r="F13" s="156" t="s">
        <v>23</v>
      </c>
      <c r="G13" s="202">
        <v>103.24</v>
      </c>
      <c r="H13" s="202" t="s">
        <v>24</v>
      </c>
      <c r="I13" s="201" t="s">
        <v>142</v>
      </c>
      <c r="J13" s="128" t="s">
        <v>139</v>
      </c>
      <c r="K13" s="128">
        <v>2030</v>
      </c>
      <c r="L13" s="158" t="s">
        <v>140</v>
      </c>
      <c r="M13" s="358"/>
      <c r="N13" s="358"/>
      <c r="O13" s="32"/>
      <c r="P13" s="178"/>
      <c r="Q13" s="32"/>
      <c r="R13" s="32"/>
      <c r="S13" s="32"/>
      <c r="T13" s="32"/>
      <c r="U13" s="32"/>
      <c r="V13" s="32"/>
      <c r="W13" s="32"/>
      <c r="X13" s="32"/>
      <c r="Y13" s="32"/>
    </row>
    <row r="14" spans="2:25" ht="12" customHeight="1">
      <c r="B14" s="447" t="s">
        <v>504</v>
      </c>
      <c r="C14" s="448"/>
      <c r="D14" s="449">
        <v>367</v>
      </c>
      <c r="E14" s="449">
        <v>367</v>
      </c>
      <c r="F14" s="450" t="s">
        <v>23</v>
      </c>
      <c r="G14" s="407">
        <v>367</v>
      </c>
      <c r="H14" s="299" t="s">
        <v>24</v>
      </c>
      <c r="I14" s="298" t="s">
        <v>486</v>
      </c>
      <c r="J14" s="300" t="s">
        <v>139</v>
      </c>
      <c r="K14" s="128">
        <v>2031</v>
      </c>
      <c r="L14" s="299" t="s">
        <v>140</v>
      </c>
      <c r="M14" s="444"/>
      <c r="N14" s="444"/>
      <c r="O14" s="32"/>
      <c r="P14" s="178"/>
      <c r="Q14" s="32"/>
      <c r="R14" s="32"/>
      <c r="S14" s="32"/>
      <c r="T14" s="32"/>
      <c r="U14" s="32"/>
      <c r="V14" s="32"/>
      <c r="W14" s="32"/>
      <c r="X14" s="32"/>
      <c r="Y14" s="32"/>
    </row>
    <row r="15" spans="2:25" ht="12" customHeight="1">
      <c r="B15" s="127" t="s">
        <v>74</v>
      </c>
      <c r="C15" s="122"/>
      <c r="D15" s="198">
        <f>SUM(D7:D14)</f>
        <v>2024.99</v>
      </c>
      <c r="E15" s="198">
        <f>SUM(E7:E14)</f>
        <v>2024.99</v>
      </c>
      <c r="F15" s="122"/>
      <c r="G15" s="198">
        <f>SUM(G7:G14)</f>
        <v>2024.99</v>
      </c>
      <c r="H15" s="126"/>
      <c r="I15" s="126"/>
      <c r="J15" s="126"/>
      <c r="K15" s="126"/>
      <c r="L15" s="126"/>
      <c r="M15" s="358"/>
      <c r="N15" s="358"/>
      <c r="O15" s="32"/>
      <c r="P15" s="178"/>
      <c r="Q15" s="32"/>
      <c r="R15" s="32"/>
      <c r="S15" s="32"/>
      <c r="T15" s="32"/>
      <c r="U15" s="32"/>
      <c r="V15" s="32"/>
      <c r="W15" s="32"/>
      <c r="X15" s="32"/>
      <c r="Y15" s="32"/>
    </row>
    <row r="16" spans="2:25" ht="12" customHeight="1">
      <c r="B16" s="66" t="s">
        <v>394</v>
      </c>
      <c r="D16" s="66">
        <v>298</v>
      </c>
      <c r="E16" s="82">
        <v>298</v>
      </c>
    </row>
    <row r="17" spans="2:25" ht="12" customHeight="1">
      <c r="B17" s="66" t="s">
        <v>508</v>
      </c>
      <c r="D17" s="66">
        <v>268</v>
      </c>
      <c r="E17" s="66">
        <v>268</v>
      </c>
    </row>
    <row r="18" spans="2:25" ht="12" customHeight="1">
      <c r="B18" s="307" t="s">
        <v>460</v>
      </c>
      <c r="C18" s="307"/>
      <c r="D18" s="307">
        <v>302</v>
      </c>
      <c r="E18" s="404">
        <v>302</v>
      </c>
    </row>
    <row r="19" spans="2:25" ht="12" customHeight="1">
      <c r="B19" s="127" t="s">
        <v>143</v>
      </c>
      <c r="C19" s="122"/>
      <c r="D19" s="198">
        <f>SUM(D15:D18)</f>
        <v>2892.99</v>
      </c>
      <c r="E19" s="198">
        <f>SUM(E15:E18)</f>
        <v>2892.99</v>
      </c>
      <c r="F19" s="122"/>
      <c r="G19" s="198">
        <f>SUM(G15:G16)</f>
        <v>2024.99</v>
      </c>
      <c r="H19" s="122"/>
      <c r="I19" s="122"/>
      <c r="J19" s="122"/>
      <c r="K19" s="122"/>
      <c r="L19" s="122"/>
      <c r="M19" s="358"/>
      <c r="N19" s="358"/>
      <c r="O19" s="32"/>
      <c r="P19" s="178"/>
      <c r="Q19" s="32"/>
      <c r="R19" s="32"/>
      <c r="S19" s="32"/>
      <c r="T19" s="32"/>
      <c r="U19" s="32"/>
      <c r="V19" s="32"/>
      <c r="W19" s="32"/>
      <c r="X19" s="32"/>
      <c r="Y19" s="32"/>
    </row>
    <row r="20" spans="2:25" ht="12" customHeight="1">
      <c r="B20" s="154"/>
      <c r="C20" s="104"/>
      <c r="D20" s="200"/>
      <c r="E20" s="200"/>
      <c r="F20" s="104"/>
      <c r="G20" s="200"/>
      <c r="H20" s="104"/>
      <c r="I20" s="104"/>
      <c r="J20" s="104"/>
      <c r="K20" s="104"/>
      <c r="L20" s="104"/>
      <c r="M20" s="361"/>
      <c r="N20" s="361"/>
      <c r="O20" s="32"/>
      <c r="P20" s="178"/>
      <c r="Q20" s="32"/>
      <c r="R20" s="32"/>
      <c r="S20" s="32"/>
      <c r="T20" s="32"/>
      <c r="U20" s="32"/>
      <c r="V20" s="32"/>
      <c r="W20" s="32"/>
      <c r="X20" s="32"/>
      <c r="Y20" s="32"/>
    </row>
    <row r="21" spans="2:25" ht="12" customHeight="1">
      <c r="B21" s="61" t="s">
        <v>144</v>
      </c>
      <c r="C21" s="104"/>
      <c r="D21" s="200"/>
      <c r="E21" s="200"/>
      <c r="F21" s="104"/>
      <c r="G21" s="200"/>
      <c r="H21" s="104"/>
      <c r="I21" s="104"/>
      <c r="J21" s="104"/>
      <c r="K21" s="104"/>
      <c r="L21" s="104"/>
      <c r="M21" s="358"/>
      <c r="N21" s="358"/>
      <c r="O21" s="32"/>
      <c r="P21" s="178"/>
      <c r="Q21" s="32"/>
      <c r="R21" s="32"/>
      <c r="S21" s="32"/>
      <c r="T21" s="32"/>
      <c r="U21" s="32"/>
      <c r="V21" s="32"/>
      <c r="W21" s="32"/>
      <c r="X21" s="32"/>
      <c r="Y21" s="32"/>
    </row>
    <row r="22" spans="2:25" ht="12" customHeight="1">
      <c r="B22" s="451" t="s">
        <v>145</v>
      </c>
      <c r="C22" s="406"/>
      <c r="D22" s="407"/>
      <c r="E22" s="407">
        <v>10</v>
      </c>
      <c r="F22" s="450" t="s">
        <v>146</v>
      </c>
      <c r="G22" s="407"/>
      <c r="H22" s="406"/>
      <c r="I22" s="406"/>
      <c r="J22" s="406"/>
      <c r="K22" s="406"/>
      <c r="L22" s="406"/>
      <c r="M22" s="358"/>
      <c r="N22" s="358"/>
      <c r="O22" s="32"/>
      <c r="P22" s="178"/>
      <c r="Q22" s="32"/>
      <c r="R22" s="32"/>
      <c r="S22" s="32"/>
      <c r="T22" s="32"/>
      <c r="U22" s="32"/>
      <c r="V22" s="32"/>
      <c r="W22" s="32"/>
      <c r="X22" s="32"/>
      <c r="Y22" s="32"/>
    </row>
    <row r="23" spans="2:25" ht="12" customHeight="1">
      <c r="B23" s="405" t="s">
        <v>147</v>
      </c>
      <c r="C23" s="406"/>
      <c r="D23" s="407">
        <v>460</v>
      </c>
      <c r="E23" s="407">
        <v>460</v>
      </c>
      <c r="F23" s="450" t="s">
        <v>23</v>
      </c>
      <c r="G23" s="407">
        <v>420</v>
      </c>
      <c r="H23" s="406"/>
      <c r="I23" s="298" t="s">
        <v>486</v>
      </c>
      <c r="J23" s="409" t="s">
        <v>505</v>
      </c>
      <c r="K23" s="409" t="s">
        <v>507</v>
      </c>
      <c r="L23" s="409" t="s">
        <v>506</v>
      </c>
      <c r="M23" s="388"/>
      <c r="N23" s="388"/>
      <c r="O23" s="32"/>
      <c r="P23" s="178"/>
      <c r="Q23" s="32"/>
      <c r="R23" s="32"/>
      <c r="S23" s="32"/>
      <c r="T23" s="32"/>
      <c r="U23" s="32"/>
      <c r="V23" s="32"/>
      <c r="W23" s="32"/>
      <c r="X23" s="32"/>
      <c r="Y23" s="32"/>
    </row>
    <row r="24" spans="2:25" ht="12" customHeight="1">
      <c r="B24" s="405" t="s">
        <v>396</v>
      </c>
      <c r="C24" s="406"/>
      <c r="D24" s="407">
        <v>227</v>
      </c>
      <c r="E24" s="407">
        <v>227</v>
      </c>
      <c r="F24" s="450" t="s">
        <v>23</v>
      </c>
      <c r="G24" s="407">
        <v>227</v>
      </c>
      <c r="H24" s="406"/>
      <c r="I24" s="298" t="s">
        <v>486</v>
      </c>
      <c r="J24" s="409" t="s">
        <v>505</v>
      </c>
      <c r="K24" s="409" t="s">
        <v>507</v>
      </c>
      <c r="L24" s="409" t="s">
        <v>506</v>
      </c>
      <c r="M24" s="444"/>
      <c r="N24" s="444"/>
      <c r="O24" s="32"/>
      <c r="P24" s="178"/>
      <c r="Q24" s="32"/>
      <c r="R24" s="32"/>
      <c r="S24" s="32"/>
      <c r="T24" s="32"/>
      <c r="U24" s="32"/>
      <c r="V24" s="32"/>
      <c r="W24" s="32"/>
      <c r="X24" s="32"/>
      <c r="Y24" s="32"/>
    </row>
    <row r="25" spans="2:25" ht="12" customHeight="1">
      <c r="B25" s="127" t="s">
        <v>74</v>
      </c>
      <c r="C25" s="122"/>
      <c r="D25" s="198">
        <f>SUM(D21:D24)</f>
        <v>687</v>
      </c>
      <c r="E25" s="198">
        <f>SUM(E21:E24)</f>
        <v>697</v>
      </c>
      <c r="F25" s="122"/>
      <c r="G25" s="198">
        <f>SUM(G21:G24)</f>
        <v>647</v>
      </c>
      <c r="H25" s="122"/>
      <c r="I25" s="122"/>
      <c r="J25" s="122"/>
      <c r="K25" s="122"/>
      <c r="L25" s="122"/>
      <c r="M25" s="358"/>
      <c r="N25" s="358"/>
      <c r="O25" s="32"/>
      <c r="P25" s="178"/>
      <c r="Q25" s="32"/>
      <c r="R25" s="32"/>
      <c r="S25" s="32"/>
      <c r="T25" s="32"/>
      <c r="U25" s="32"/>
      <c r="V25" s="32"/>
      <c r="W25" s="32"/>
      <c r="X25" s="32"/>
      <c r="Y25" s="32"/>
    </row>
    <row r="26" spans="2:25" ht="12" customHeight="1">
      <c r="B26" s="112" t="s">
        <v>393</v>
      </c>
      <c r="C26" s="104"/>
      <c r="D26" s="199">
        <v>430</v>
      </c>
      <c r="E26" s="199">
        <v>430</v>
      </c>
      <c r="F26" s="104"/>
      <c r="G26" s="200"/>
      <c r="H26" s="104"/>
      <c r="I26" s="104"/>
      <c r="J26" s="104"/>
      <c r="K26" s="104"/>
      <c r="L26" s="104"/>
      <c r="M26" s="361"/>
      <c r="N26" s="361"/>
      <c r="O26" s="32"/>
      <c r="P26" s="178"/>
      <c r="Q26" s="32"/>
      <c r="R26" s="32"/>
      <c r="S26" s="32"/>
      <c r="T26" s="32"/>
      <c r="U26" s="32"/>
      <c r="V26" s="32"/>
      <c r="W26" s="32"/>
      <c r="X26" s="32"/>
      <c r="Y26" s="32"/>
    </row>
    <row r="27" spans="2:25" ht="12" customHeight="1">
      <c r="B27" s="66" t="s">
        <v>509</v>
      </c>
      <c r="C27" s="104"/>
      <c r="D27" s="199">
        <v>250</v>
      </c>
      <c r="E27" s="199">
        <v>250</v>
      </c>
      <c r="F27" s="104"/>
      <c r="G27" s="200"/>
      <c r="H27" s="104"/>
      <c r="I27" s="104"/>
      <c r="J27" s="104"/>
      <c r="K27" s="104"/>
      <c r="L27" s="104"/>
      <c r="M27" s="379"/>
      <c r="N27" s="379"/>
      <c r="O27" s="32"/>
      <c r="P27" s="178"/>
      <c r="Q27" s="32"/>
      <c r="R27" s="32"/>
      <c r="S27" s="32"/>
      <c r="T27" s="32"/>
      <c r="U27" s="32"/>
      <c r="V27" s="32"/>
      <c r="W27" s="32"/>
      <c r="X27" s="32"/>
      <c r="Y27" s="32"/>
    </row>
    <row r="28" spans="2:25" ht="12" customHeight="1">
      <c r="B28" s="127" t="s">
        <v>143</v>
      </c>
      <c r="C28" s="122"/>
      <c r="D28" s="198">
        <f>SUM(D25:D27)</f>
        <v>1367</v>
      </c>
      <c r="E28" s="198">
        <f>SUM(E25:E27)</f>
        <v>1377</v>
      </c>
      <c r="F28" s="122"/>
      <c r="G28" s="198">
        <f>SUM(G25:G25)</f>
        <v>647</v>
      </c>
      <c r="H28" s="122"/>
      <c r="I28" s="122"/>
      <c r="J28" s="122"/>
      <c r="K28" s="122"/>
      <c r="L28" s="122"/>
      <c r="M28" s="32"/>
      <c r="N28" s="358"/>
      <c r="O28" s="32"/>
      <c r="P28" s="32"/>
      <c r="Q28" s="32"/>
      <c r="R28" s="32"/>
      <c r="S28" s="32"/>
      <c r="T28" s="32"/>
      <c r="U28" s="32"/>
      <c r="V28" s="32"/>
      <c r="W28" s="32"/>
      <c r="X28" s="32"/>
      <c r="Y28" s="32"/>
    </row>
    <row r="29" spans="2:25" ht="12" customHeight="1">
      <c r="B29" s="154"/>
      <c r="C29" s="104"/>
      <c r="D29" s="200"/>
      <c r="E29" s="200"/>
      <c r="F29" s="104"/>
      <c r="G29" s="200"/>
      <c r="H29" s="104"/>
      <c r="I29" s="104"/>
      <c r="J29" s="104"/>
      <c r="K29" s="104"/>
      <c r="L29" s="104"/>
      <c r="M29" s="32"/>
      <c r="N29" s="381"/>
      <c r="O29" s="32"/>
      <c r="P29" s="32"/>
      <c r="Q29" s="32"/>
      <c r="R29" s="32"/>
      <c r="S29" s="32"/>
      <c r="T29" s="32"/>
      <c r="U29" s="32"/>
      <c r="V29" s="32"/>
      <c r="W29" s="32"/>
      <c r="X29" s="32"/>
      <c r="Y29" s="32"/>
    </row>
    <row r="30" spans="2:25" ht="12" customHeight="1">
      <c r="B30" s="135"/>
      <c r="C30" s="381"/>
      <c r="D30" s="452" t="s">
        <v>5</v>
      </c>
      <c r="E30" s="452" t="s">
        <v>6</v>
      </c>
      <c r="F30" s="452" t="s">
        <v>7</v>
      </c>
      <c r="G30" s="452" t="s">
        <v>8</v>
      </c>
      <c r="H30" s="452" t="s">
        <v>9</v>
      </c>
      <c r="I30" s="452" t="s">
        <v>10</v>
      </c>
      <c r="J30" s="381"/>
      <c r="K30" s="381"/>
      <c r="L30" s="186"/>
      <c r="M30" s="32"/>
      <c r="N30" s="381"/>
      <c r="O30" s="32"/>
      <c r="P30" s="32"/>
      <c r="Q30" s="32"/>
      <c r="R30" s="32"/>
      <c r="S30" s="32"/>
      <c r="T30" s="32"/>
      <c r="U30" s="32"/>
      <c r="V30" s="32"/>
      <c r="W30" s="32"/>
      <c r="X30" s="32"/>
      <c r="Y30" s="32"/>
    </row>
    <row r="31" spans="2:25" ht="12" customHeight="1">
      <c r="B31" s="71" t="s">
        <v>417</v>
      </c>
      <c r="C31" s="380" t="s">
        <v>13</v>
      </c>
      <c r="D31" s="456"/>
      <c r="E31" s="457"/>
      <c r="F31" s="456"/>
      <c r="G31" s="456"/>
      <c r="H31" s="456"/>
      <c r="I31" s="456"/>
      <c r="J31" s="380" t="s">
        <v>14</v>
      </c>
      <c r="K31" s="380" t="s">
        <v>15</v>
      </c>
      <c r="L31" s="380"/>
      <c r="M31" s="32"/>
      <c r="N31" s="381"/>
      <c r="O31" s="32"/>
      <c r="P31" s="32"/>
      <c r="Q31" s="32"/>
      <c r="R31" s="32"/>
      <c r="S31" s="32"/>
      <c r="T31" s="32"/>
      <c r="U31" s="32"/>
      <c r="V31" s="32"/>
      <c r="W31" s="32"/>
      <c r="X31" s="32"/>
      <c r="Y31" s="32"/>
    </row>
    <row r="32" spans="2:25" ht="12" customHeight="1">
      <c r="B32" s="154" t="s">
        <v>137</v>
      </c>
      <c r="C32" s="104"/>
      <c r="D32" s="200"/>
      <c r="E32" s="200"/>
      <c r="F32" s="104"/>
      <c r="G32" s="200"/>
      <c r="H32" s="104"/>
      <c r="I32" s="104"/>
      <c r="J32" s="104"/>
      <c r="K32" s="104"/>
      <c r="L32" s="104"/>
      <c r="M32" s="32"/>
      <c r="N32" s="381"/>
      <c r="O32" s="32"/>
      <c r="P32" s="32"/>
      <c r="Q32" s="32"/>
      <c r="R32" s="32"/>
      <c r="S32" s="32"/>
      <c r="T32" s="32"/>
      <c r="U32" s="32"/>
      <c r="V32" s="32"/>
      <c r="W32" s="32"/>
      <c r="X32" s="32"/>
      <c r="Y32" s="32"/>
    </row>
    <row r="33" spans="2:25" ht="12" customHeight="1">
      <c r="B33" s="203" t="s">
        <v>418</v>
      </c>
      <c r="C33" s="104"/>
      <c r="D33" s="199">
        <v>22.5</v>
      </c>
      <c r="E33" s="199">
        <v>22.5</v>
      </c>
      <c r="F33" s="382">
        <v>1</v>
      </c>
      <c r="G33" s="199">
        <v>22.5</v>
      </c>
      <c r="H33" s="107" t="s">
        <v>24</v>
      </c>
      <c r="I33" s="383" t="s">
        <v>437</v>
      </c>
      <c r="J33" s="383" t="s">
        <v>442</v>
      </c>
      <c r="K33" s="412">
        <v>2023</v>
      </c>
      <c r="L33" s="107"/>
      <c r="M33" s="32"/>
      <c r="N33" s="381"/>
      <c r="O33" s="32"/>
      <c r="P33" s="32"/>
      <c r="Q33" s="32"/>
      <c r="R33" s="32"/>
      <c r="S33" s="32"/>
      <c r="T33" s="32"/>
      <c r="U33" s="32"/>
      <c r="V33" s="32"/>
      <c r="W33" s="32"/>
      <c r="X33" s="32"/>
      <c r="Y33" s="32"/>
    </row>
    <row r="34" spans="2:25" ht="12" customHeight="1">
      <c r="B34" s="203" t="s">
        <v>419</v>
      </c>
      <c r="C34" s="104"/>
      <c r="D34" s="199">
        <v>7.5</v>
      </c>
      <c r="E34" s="199">
        <v>7.5</v>
      </c>
      <c r="F34" s="382">
        <v>1</v>
      </c>
      <c r="G34" s="199">
        <v>7.5</v>
      </c>
      <c r="H34" s="107" t="s">
        <v>24</v>
      </c>
      <c r="I34" s="383" t="s">
        <v>142</v>
      </c>
      <c r="J34" s="383" t="s">
        <v>444</v>
      </c>
      <c r="K34" s="412">
        <v>2034</v>
      </c>
      <c r="L34" s="107"/>
      <c r="M34" s="32"/>
      <c r="N34" s="381"/>
      <c r="O34" s="32"/>
      <c r="P34" s="32"/>
      <c r="Q34" s="32"/>
      <c r="R34" s="32"/>
      <c r="S34" s="32"/>
      <c r="T34" s="32"/>
      <c r="U34" s="32"/>
      <c r="V34" s="32"/>
      <c r="W34" s="32"/>
      <c r="X34" s="32"/>
      <c r="Y34" s="32"/>
    </row>
    <row r="35" spans="2:25" ht="12" customHeight="1">
      <c r="B35" s="203" t="s">
        <v>420</v>
      </c>
      <c r="C35" s="104"/>
      <c r="D35" s="199">
        <v>18</v>
      </c>
      <c r="E35" s="199">
        <v>18</v>
      </c>
      <c r="F35" s="382">
        <v>1</v>
      </c>
      <c r="G35" s="199">
        <v>18</v>
      </c>
      <c r="H35" s="107" t="s">
        <v>24</v>
      </c>
      <c r="I35" s="383" t="s">
        <v>438</v>
      </c>
      <c r="J35" s="383" t="s">
        <v>445</v>
      </c>
      <c r="K35" s="412">
        <v>2028</v>
      </c>
      <c r="L35" s="107"/>
      <c r="M35" s="32"/>
      <c r="N35" s="381"/>
      <c r="O35" s="32"/>
      <c r="P35" s="32"/>
      <c r="Q35" s="32"/>
      <c r="R35" s="32"/>
      <c r="S35" s="32"/>
      <c r="T35" s="32"/>
      <c r="U35" s="32"/>
      <c r="V35" s="32"/>
      <c r="W35" s="32"/>
      <c r="X35" s="32"/>
      <c r="Y35" s="32"/>
    </row>
    <row r="36" spans="2:25" ht="12" customHeight="1">
      <c r="B36" s="203" t="s">
        <v>421</v>
      </c>
      <c r="C36" s="104"/>
      <c r="D36" s="199">
        <v>12</v>
      </c>
      <c r="E36" s="199">
        <v>12</v>
      </c>
      <c r="F36" s="382">
        <v>1</v>
      </c>
      <c r="G36" s="199">
        <v>12</v>
      </c>
      <c r="H36" s="107" t="s">
        <v>24</v>
      </c>
      <c r="I36" s="383" t="s">
        <v>19</v>
      </c>
      <c r="J36" s="383" t="s">
        <v>442</v>
      </c>
      <c r="K36" s="412">
        <v>2028</v>
      </c>
      <c r="L36" s="107"/>
      <c r="M36" s="32"/>
      <c r="N36" s="381"/>
      <c r="O36" s="32"/>
      <c r="P36" s="32"/>
      <c r="Q36" s="32"/>
      <c r="R36" s="32"/>
      <c r="S36" s="32"/>
      <c r="T36" s="32"/>
      <c r="U36" s="32"/>
      <c r="V36" s="32"/>
      <c r="W36" s="32"/>
      <c r="X36" s="32"/>
      <c r="Y36" s="32"/>
    </row>
    <row r="37" spans="2:25" ht="12" customHeight="1">
      <c r="B37" s="203" t="s">
        <v>422</v>
      </c>
      <c r="C37" s="104"/>
      <c r="D37" s="199">
        <v>8</v>
      </c>
      <c r="E37" s="199">
        <v>8</v>
      </c>
      <c r="F37" s="382">
        <v>1</v>
      </c>
      <c r="G37" s="199">
        <v>8</v>
      </c>
      <c r="H37" s="107" t="s">
        <v>24</v>
      </c>
      <c r="I37" s="383" t="s">
        <v>19</v>
      </c>
      <c r="J37" s="383" t="s">
        <v>443</v>
      </c>
      <c r="K37" s="412">
        <v>2028</v>
      </c>
      <c r="L37" s="107"/>
      <c r="M37" s="32"/>
      <c r="N37" s="381"/>
      <c r="O37" s="32"/>
      <c r="P37" s="32"/>
      <c r="Q37" s="32"/>
      <c r="R37" s="32"/>
      <c r="S37" s="32"/>
      <c r="T37" s="32"/>
      <c r="U37" s="32"/>
      <c r="V37" s="32"/>
      <c r="W37" s="32"/>
      <c r="X37" s="32"/>
      <c r="Y37" s="32"/>
    </row>
    <row r="38" spans="2:25" ht="12" customHeight="1">
      <c r="B38" s="203" t="s">
        <v>423</v>
      </c>
      <c r="C38" s="104"/>
      <c r="D38" s="199">
        <v>36</v>
      </c>
      <c r="E38" s="199">
        <v>36</v>
      </c>
      <c r="F38" s="382">
        <v>1</v>
      </c>
      <c r="G38" s="199">
        <v>36</v>
      </c>
      <c r="H38" s="107" t="s">
        <v>24</v>
      </c>
      <c r="I38" s="383" t="s">
        <v>439</v>
      </c>
      <c r="J38" s="383" t="s">
        <v>442</v>
      </c>
      <c r="K38" s="412">
        <v>2024</v>
      </c>
      <c r="L38" s="107"/>
      <c r="M38" s="32"/>
      <c r="N38" s="381"/>
      <c r="O38" s="32"/>
      <c r="P38" s="32"/>
      <c r="Q38" s="32"/>
      <c r="R38" s="32"/>
      <c r="S38" s="32"/>
      <c r="T38" s="32"/>
      <c r="U38" s="32"/>
      <c r="V38" s="32"/>
      <c r="W38" s="32"/>
      <c r="X38" s="32"/>
      <c r="Y38" s="32"/>
    </row>
    <row r="39" spans="2:25" ht="12" customHeight="1">
      <c r="B39" s="203" t="s">
        <v>424</v>
      </c>
      <c r="C39" s="104"/>
      <c r="D39" s="199">
        <v>24</v>
      </c>
      <c r="E39" s="199">
        <v>24</v>
      </c>
      <c r="F39" s="382">
        <v>1</v>
      </c>
      <c r="G39" s="199">
        <v>24</v>
      </c>
      <c r="H39" s="107" t="s">
        <v>24</v>
      </c>
      <c r="I39" s="383" t="s">
        <v>19</v>
      </c>
      <c r="J39" s="383" t="s">
        <v>442</v>
      </c>
      <c r="K39" s="412">
        <v>2028</v>
      </c>
      <c r="L39" s="107"/>
      <c r="M39" s="32"/>
      <c r="N39" s="381"/>
      <c r="O39" s="32"/>
      <c r="P39" s="32"/>
      <c r="Q39" s="32"/>
      <c r="R39" s="32"/>
      <c r="S39" s="32"/>
      <c r="T39" s="32"/>
      <c r="U39" s="32"/>
      <c r="V39" s="32"/>
      <c r="W39" s="32"/>
      <c r="X39" s="32"/>
      <c r="Y39" s="32"/>
    </row>
    <row r="40" spans="2:25" ht="12" customHeight="1">
      <c r="B40" s="203" t="s">
        <v>425</v>
      </c>
      <c r="C40" s="104"/>
      <c r="D40" s="199">
        <v>42.5</v>
      </c>
      <c r="E40" s="199">
        <v>42.5</v>
      </c>
      <c r="F40" s="382">
        <v>1</v>
      </c>
      <c r="G40" s="199">
        <v>42.5</v>
      </c>
      <c r="H40" s="107" t="s">
        <v>24</v>
      </c>
      <c r="I40" s="383" t="s">
        <v>19</v>
      </c>
      <c r="J40" s="383" t="s">
        <v>442</v>
      </c>
      <c r="K40" s="412">
        <v>2028</v>
      </c>
      <c r="L40" s="107"/>
      <c r="M40" s="32"/>
      <c r="N40" s="381"/>
      <c r="O40" s="32"/>
      <c r="P40" s="32"/>
      <c r="Q40" s="32"/>
      <c r="R40" s="32"/>
      <c r="S40" s="32"/>
      <c r="T40" s="32"/>
      <c r="U40" s="32"/>
      <c r="V40" s="32"/>
      <c r="W40" s="32"/>
      <c r="X40" s="32"/>
      <c r="Y40" s="32"/>
    </row>
    <row r="41" spans="2:25" ht="12" customHeight="1">
      <c r="B41" s="203" t="s">
        <v>426</v>
      </c>
      <c r="C41" s="104"/>
      <c r="D41" s="199">
        <v>6.9</v>
      </c>
      <c r="E41" s="199">
        <v>6.9</v>
      </c>
      <c r="F41" s="382">
        <v>1</v>
      </c>
      <c r="G41" s="199">
        <v>6.9</v>
      </c>
      <c r="H41" s="107" t="s">
        <v>24</v>
      </c>
      <c r="I41" s="383" t="s">
        <v>440</v>
      </c>
      <c r="J41" s="383" t="s">
        <v>442</v>
      </c>
      <c r="K41" s="412">
        <v>2026</v>
      </c>
      <c r="L41" s="107"/>
      <c r="M41" s="32"/>
      <c r="N41" s="381"/>
      <c r="O41" s="32"/>
      <c r="P41" s="32"/>
      <c r="Q41" s="32"/>
      <c r="R41" s="32"/>
      <c r="S41" s="32"/>
      <c r="T41" s="32"/>
      <c r="U41" s="32"/>
      <c r="V41" s="32"/>
      <c r="W41" s="32"/>
      <c r="X41" s="32"/>
      <c r="Y41" s="32"/>
    </row>
    <row r="42" spans="2:25" ht="12" customHeight="1">
      <c r="B42" s="203" t="s">
        <v>427</v>
      </c>
      <c r="C42" s="104"/>
      <c r="D42" s="199">
        <v>9.1999999999999993</v>
      </c>
      <c r="E42" s="199">
        <v>9.1999999999999993</v>
      </c>
      <c r="F42" s="382">
        <v>1</v>
      </c>
      <c r="G42" s="199">
        <v>9.1999999999999993</v>
      </c>
      <c r="H42" s="107" t="s">
        <v>24</v>
      </c>
      <c r="I42" s="383" t="s">
        <v>439</v>
      </c>
      <c r="J42" s="383" t="s">
        <v>442</v>
      </c>
      <c r="K42" s="412">
        <v>2024</v>
      </c>
      <c r="L42" s="107"/>
      <c r="M42" s="32"/>
      <c r="N42" s="381"/>
      <c r="O42" s="32"/>
      <c r="P42" s="32"/>
      <c r="Q42" s="32"/>
      <c r="R42" s="32"/>
      <c r="S42" s="32"/>
      <c r="T42" s="32"/>
      <c r="U42" s="32"/>
      <c r="V42" s="32"/>
      <c r="W42" s="32"/>
      <c r="X42" s="32"/>
      <c r="Y42" s="32"/>
    </row>
    <row r="43" spans="2:25" ht="12" customHeight="1">
      <c r="B43" s="203" t="s">
        <v>428</v>
      </c>
      <c r="C43" s="104"/>
      <c r="D43" s="199">
        <v>32.5</v>
      </c>
      <c r="E43" s="199">
        <v>32.5</v>
      </c>
      <c r="F43" s="382">
        <v>1</v>
      </c>
      <c r="G43" s="199">
        <v>32.5</v>
      </c>
      <c r="H43" s="107" t="s">
        <v>24</v>
      </c>
      <c r="I43" s="383" t="s">
        <v>439</v>
      </c>
      <c r="J43" s="383" t="s">
        <v>442</v>
      </c>
      <c r="K43" s="412">
        <v>2024</v>
      </c>
      <c r="L43" s="107"/>
      <c r="M43" s="32"/>
      <c r="N43" s="381"/>
      <c r="O43" s="32"/>
      <c r="P43" s="32"/>
      <c r="Q43" s="32"/>
      <c r="R43" s="32"/>
      <c r="S43" s="32"/>
      <c r="T43" s="32"/>
      <c r="U43" s="32"/>
      <c r="V43" s="32"/>
      <c r="W43" s="32"/>
      <c r="X43" s="32"/>
      <c r="Y43" s="32"/>
    </row>
    <row r="44" spans="2:25" ht="12" customHeight="1">
      <c r="B44" s="203" t="s">
        <v>429</v>
      </c>
      <c r="C44" s="104"/>
      <c r="D44" s="199">
        <v>8.5</v>
      </c>
      <c r="E44" s="199">
        <v>8.5</v>
      </c>
      <c r="F44" s="382">
        <v>1</v>
      </c>
      <c r="G44" s="199">
        <v>8.5</v>
      </c>
      <c r="H44" s="107" t="s">
        <v>24</v>
      </c>
      <c r="I44" s="383" t="s">
        <v>439</v>
      </c>
      <c r="J44" s="383" t="s">
        <v>442</v>
      </c>
      <c r="K44" s="412">
        <v>2024</v>
      </c>
      <c r="L44" s="107"/>
      <c r="M44" s="32"/>
      <c r="N44" s="381"/>
      <c r="O44" s="32"/>
      <c r="P44" s="32"/>
      <c r="Q44" s="32"/>
      <c r="R44" s="32"/>
      <c r="S44" s="32"/>
      <c r="T44" s="32"/>
      <c r="U44" s="32"/>
      <c r="V44" s="32"/>
      <c r="W44" s="32"/>
      <c r="X44" s="32"/>
      <c r="Y44" s="32"/>
    </row>
    <row r="45" spans="2:25" ht="12" customHeight="1">
      <c r="B45" s="203" t="s">
        <v>430</v>
      </c>
      <c r="C45" s="104"/>
      <c r="D45" s="199">
        <v>32</v>
      </c>
      <c r="E45" s="199">
        <v>32</v>
      </c>
      <c r="F45" s="382">
        <v>1</v>
      </c>
      <c r="G45" s="199">
        <v>32</v>
      </c>
      <c r="H45" s="107" t="s">
        <v>24</v>
      </c>
      <c r="I45" s="383" t="s">
        <v>61</v>
      </c>
      <c r="J45" s="383" t="s">
        <v>446</v>
      </c>
      <c r="K45" s="412">
        <v>2021</v>
      </c>
      <c r="L45" s="107"/>
      <c r="M45" s="32"/>
      <c r="N45" s="381"/>
      <c r="O45" s="32"/>
      <c r="P45" s="32"/>
      <c r="Q45" s="32"/>
      <c r="R45" s="32"/>
      <c r="S45" s="32"/>
      <c r="T45" s="32"/>
      <c r="U45" s="32"/>
      <c r="V45" s="32"/>
      <c r="W45" s="32"/>
      <c r="X45" s="32"/>
      <c r="Y45" s="32"/>
    </row>
    <row r="46" spans="2:25" ht="12" customHeight="1">
      <c r="B46" s="203" t="s">
        <v>431</v>
      </c>
      <c r="C46" s="104"/>
      <c r="D46" s="199">
        <v>6.9</v>
      </c>
      <c r="E46" s="199">
        <v>6.9</v>
      </c>
      <c r="F46" s="382">
        <v>1</v>
      </c>
      <c r="G46" s="199">
        <v>6.9</v>
      </c>
      <c r="H46" s="107" t="s">
        <v>24</v>
      </c>
      <c r="I46" s="383" t="s">
        <v>439</v>
      </c>
      <c r="J46" s="383" t="s">
        <v>442</v>
      </c>
      <c r="K46" s="412">
        <v>2024</v>
      </c>
      <c r="L46" s="107"/>
      <c r="M46" s="32"/>
      <c r="N46" s="381"/>
      <c r="O46" s="32"/>
      <c r="P46" s="32"/>
      <c r="Q46" s="32"/>
      <c r="R46" s="32"/>
      <c r="S46" s="32"/>
      <c r="T46" s="32"/>
      <c r="U46" s="32"/>
      <c r="V46" s="32"/>
      <c r="W46" s="32"/>
      <c r="X46" s="32"/>
      <c r="Y46" s="32"/>
    </row>
    <row r="47" spans="2:25" ht="12" customHeight="1">
      <c r="B47" s="203" t="s">
        <v>432</v>
      </c>
      <c r="C47" s="104"/>
      <c r="D47" s="199">
        <v>45</v>
      </c>
      <c r="E47" s="199">
        <v>45</v>
      </c>
      <c r="F47" s="382">
        <v>1</v>
      </c>
      <c r="G47" s="199">
        <v>45</v>
      </c>
      <c r="H47" s="107" t="s">
        <v>24</v>
      </c>
      <c r="I47" s="383" t="s">
        <v>63</v>
      </c>
      <c r="J47" s="383" t="s">
        <v>445</v>
      </c>
      <c r="K47" s="412">
        <v>2028</v>
      </c>
      <c r="L47" s="107"/>
      <c r="M47" s="32"/>
      <c r="N47" s="381"/>
      <c r="O47" s="32"/>
      <c r="P47" s="32"/>
      <c r="Q47" s="32"/>
      <c r="R47" s="32"/>
      <c r="S47" s="32"/>
      <c r="T47" s="32"/>
      <c r="U47" s="32"/>
      <c r="V47" s="32"/>
      <c r="W47" s="32"/>
      <c r="X47" s="32"/>
      <c r="Y47" s="32"/>
    </row>
    <row r="48" spans="2:25" ht="12" customHeight="1">
      <c r="B48" s="203" t="s">
        <v>433</v>
      </c>
      <c r="C48" s="104"/>
      <c r="D48" s="199">
        <v>9.35</v>
      </c>
      <c r="E48" s="199">
        <v>9.35</v>
      </c>
      <c r="F48" s="382">
        <v>1</v>
      </c>
      <c r="G48" s="199">
        <v>9.35</v>
      </c>
      <c r="H48" s="107" t="s">
        <v>24</v>
      </c>
      <c r="I48" s="383" t="s">
        <v>61</v>
      </c>
      <c r="J48" s="383" t="s">
        <v>447</v>
      </c>
      <c r="K48" s="412" t="s">
        <v>450</v>
      </c>
      <c r="L48" s="107"/>
      <c r="M48" s="32"/>
      <c r="N48" s="381"/>
      <c r="O48" s="32"/>
      <c r="P48" s="32"/>
      <c r="Q48" s="32"/>
      <c r="R48" s="32"/>
      <c r="S48" s="32"/>
      <c r="T48" s="32"/>
      <c r="U48" s="32"/>
      <c r="V48" s="32"/>
      <c r="W48" s="32"/>
      <c r="X48" s="32"/>
      <c r="Y48" s="32"/>
    </row>
    <row r="49" spans="2:25" ht="12" customHeight="1">
      <c r="B49" s="32" t="s">
        <v>434</v>
      </c>
      <c r="C49" s="104"/>
      <c r="D49" s="199">
        <v>0.9</v>
      </c>
      <c r="E49" s="199">
        <v>0.9</v>
      </c>
      <c r="F49" s="382">
        <v>1</v>
      </c>
      <c r="G49" s="199">
        <v>0.9</v>
      </c>
      <c r="H49" s="107" t="s">
        <v>24</v>
      </c>
      <c r="I49" s="383" t="s">
        <v>441</v>
      </c>
      <c r="J49" s="383" t="s">
        <v>447</v>
      </c>
      <c r="K49" s="412" t="s">
        <v>450</v>
      </c>
      <c r="L49" s="107"/>
      <c r="M49" s="32"/>
      <c r="N49" s="381"/>
      <c r="O49" s="32"/>
      <c r="P49" s="32"/>
      <c r="Q49" s="32"/>
      <c r="R49" s="32"/>
      <c r="S49" s="32"/>
      <c r="T49" s="32"/>
      <c r="U49" s="32"/>
      <c r="V49" s="32"/>
      <c r="W49" s="32"/>
      <c r="X49" s="32"/>
      <c r="Y49" s="32"/>
    </row>
    <row r="50" spans="2:25" ht="12" customHeight="1">
      <c r="B50" s="203" t="s">
        <v>435</v>
      </c>
      <c r="C50" s="104"/>
      <c r="D50" s="199">
        <v>2.4750000000000001</v>
      </c>
      <c r="E50" s="199">
        <v>2.4750000000000001</v>
      </c>
      <c r="F50" s="408">
        <v>0.5</v>
      </c>
      <c r="G50" s="407"/>
      <c r="H50" s="409" t="s">
        <v>113</v>
      </c>
      <c r="I50" s="383" t="s">
        <v>177</v>
      </c>
      <c r="J50" s="383" t="s">
        <v>48</v>
      </c>
      <c r="K50" s="412">
        <v>2025</v>
      </c>
      <c r="L50" s="107"/>
      <c r="M50" s="32"/>
      <c r="N50" s="381"/>
      <c r="O50" s="32"/>
      <c r="P50" s="32"/>
      <c r="Q50" s="32"/>
      <c r="R50" s="32"/>
      <c r="S50" s="32"/>
      <c r="T50" s="32"/>
      <c r="U50" s="32"/>
      <c r="V50" s="32"/>
      <c r="W50" s="32"/>
      <c r="X50" s="32"/>
      <c r="Y50" s="32"/>
    </row>
    <row r="51" spans="2:25" ht="12" customHeight="1">
      <c r="B51" s="203" t="s">
        <v>436</v>
      </c>
      <c r="C51" s="104"/>
      <c r="D51" s="199">
        <v>2.5499999999999998</v>
      </c>
      <c r="E51" s="199">
        <v>2.5499999999999998</v>
      </c>
      <c r="F51" s="408">
        <v>0.5</v>
      </c>
      <c r="G51" s="407"/>
      <c r="H51" s="409" t="s">
        <v>113</v>
      </c>
      <c r="I51" s="383" t="s">
        <v>437</v>
      </c>
      <c r="J51" s="383" t="s">
        <v>48</v>
      </c>
      <c r="K51" s="412">
        <v>2024</v>
      </c>
      <c r="L51" s="107"/>
      <c r="M51" s="32"/>
      <c r="N51" s="381"/>
      <c r="O51" s="32"/>
      <c r="P51" s="32"/>
      <c r="Q51" s="32"/>
      <c r="R51" s="32"/>
      <c r="S51" s="32"/>
      <c r="T51" s="32"/>
      <c r="U51" s="32"/>
      <c r="V51" s="32"/>
      <c r="W51" s="32"/>
      <c r="X51" s="32"/>
      <c r="Y51" s="32"/>
    </row>
    <row r="52" spans="2:25" ht="12" customHeight="1">
      <c r="B52" s="127" t="s">
        <v>74</v>
      </c>
      <c r="C52" s="122"/>
      <c r="D52" s="198">
        <f>SUM(D33:D51)</f>
        <v>326.77500000000003</v>
      </c>
      <c r="E52" s="198">
        <f>SUM(E33:E51)</f>
        <v>326.77500000000003</v>
      </c>
      <c r="F52" s="122"/>
      <c r="G52" s="198">
        <f>SUM(G33:G51)</f>
        <v>321.75</v>
      </c>
      <c r="H52" s="126"/>
      <c r="I52" s="126"/>
      <c r="J52" s="126"/>
      <c r="K52" s="413"/>
      <c r="L52" s="126"/>
      <c r="M52" s="32"/>
      <c r="N52" s="381"/>
      <c r="O52" s="32"/>
      <c r="P52" s="32"/>
      <c r="Q52" s="32"/>
      <c r="R52" s="32"/>
      <c r="S52" s="32"/>
      <c r="T52" s="32"/>
      <c r="U52" s="32"/>
      <c r="V52" s="32"/>
      <c r="W52" s="32"/>
      <c r="X52" s="32"/>
      <c r="Y52" s="32"/>
    </row>
    <row r="53" spans="2:25" ht="12" customHeight="1">
      <c r="B53" s="405" t="s">
        <v>449</v>
      </c>
      <c r="C53" s="406"/>
      <c r="D53" s="407">
        <v>62</v>
      </c>
      <c r="E53" s="410">
        <v>62</v>
      </c>
      <c r="F53" s="408">
        <v>1</v>
      </c>
      <c r="G53" s="411"/>
      <c r="H53" s="409"/>
      <c r="I53" s="383"/>
      <c r="J53" s="107"/>
      <c r="K53" s="409"/>
      <c r="L53" s="104"/>
      <c r="M53" s="32"/>
      <c r="N53" s="381"/>
      <c r="O53" s="32"/>
      <c r="P53" s="32"/>
      <c r="Q53" s="32"/>
      <c r="R53" s="32"/>
      <c r="S53" s="32"/>
      <c r="T53" s="32"/>
      <c r="U53" s="32"/>
      <c r="V53" s="32"/>
      <c r="W53" s="32"/>
      <c r="X53" s="32"/>
      <c r="Y53" s="32"/>
    </row>
    <row r="54" spans="2:25" ht="12" customHeight="1">
      <c r="B54" s="127" t="s">
        <v>143</v>
      </c>
      <c r="C54" s="122"/>
      <c r="D54" s="198">
        <f>SUM(D52:D53)</f>
        <v>388.77500000000003</v>
      </c>
      <c r="E54" s="198">
        <f>SUM(E52:E53)</f>
        <v>388.77500000000003</v>
      </c>
      <c r="F54" s="122"/>
      <c r="G54" s="198">
        <f>SUM(G52:G53)</f>
        <v>321.75</v>
      </c>
      <c r="H54" s="122"/>
      <c r="I54" s="122"/>
      <c r="J54" s="122"/>
      <c r="K54" s="122"/>
      <c r="L54" s="122"/>
      <c r="M54" s="32"/>
      <c r="N54" s="381"/>
      <c r="O54" s="32"/>
      <c r="P54" s="32"/>
      <c r="Q54" s="32"/>
      <c r="R54" s="32"/>
      <c r="S54" s="32"/>
      <c r="T54" s="32"/>
      <c r="U54" s="32"/>
      <c r="V54" s="32"/>
      <c r="W54" s="32"/>
      <c r="X54" s="32"/>
      <c r="Y54" s="32"/>
    </row>
    <row r="55" spans="2:25" ht="12" customHeight="1">
      <c r="C55" s="358"/>
      <c r="D55" s="120"/>
      <c r="E55" s="120"/>
      <c r="F55" s="103"/>
      <c r="G55" s="120"/>
      <c r="H55" s="103"/>
      <c r="I55" s="103"/>
      <c r="J55" s="103"/>
      <c r="K55" s="103"/>
      <c r="L55" s="103"/>
      <c r="M55" s="32"/>
      <c r="N55" s="103"/>
      <c r="O55" s="32"/>
      <c r="P55" s="32"/>
      <c r="Q55" s="32"/>
      <c r="R55" s="32"/>
      <c r="S55" s="32"/>
      <c r="T55" s="32"/>
      <c r="U55" s="32"/>
      <c r="V55" s="32"/>
      <c r="W55" s="32"/>
      <c r="X55" s="32"/>
      <c r="Y55" s="32"/>
    </row>
    <row r="56" spans="2:25" ht="21" customHeight="1">
      <c r="B56" s="119" t="s">
        <v>122</v>
      </c>
      <c r="C56" s="360"/>
      <c r="D56" s="360" t="s">
        <v>123</v>
      </c>
      <c r="E56" s="359"/>
      <c r="F56" s="152"/>
      <c r="G56" s="359"/>
      <c r="H56" s="121"/>
      <c r="I56" s="121"/>
      <c r="J56" s="121"/>
      <c r="K56" s="121"/>
      <c r="L56" s="121"/>
      <c r="M56" s="32"/>
      <c r="N56" s="103"/>
      <c r="O56" s="32"/>
      <c r="P56" s="32"/>
      <c r="Q56" s="32"/>
      <c r="R56" s="32"/>
      <c r="S56" s="32"/>
      <c r="T56" s="32"/>
      <c r="U56" s="32"/>
      <c r="V56" s="32"/>
      <c r="W56" s="32"/>
      <c r="X56" s="32"/>
      <c r="Y56" s="32"/>
    </row>
    <row r="57" spans="2:25" ht="20.100000000000001" customHeight="1">
      <c r="B57" s="196" t="s">
        <v>148</v>
      </c>
      <c r="C57" s="194"/>
      <c r="D57" s="197">
        <f>E19+E28+E54</f>
        <v>4658.7649999999994</v>
      </c>
      <c r="E57" s="194"/>
      <c r="F57" s="194"/>
      <c r="G57" s="193"/>
      <c r="H57" s="192"/>
      <c r="I57" s="192"/>
      <c r="J57" s="192"/>
      <c r="K57" s="192"/>
      <c r="L57" s="192"/>
      <c r="M57" s="32"/>
      <c r="N57" s="103"/>
      <c r="O57" s="32"/>
      <c r="P57" s="32"/>
      <c r="Q57" s="32"/>
      <c r="R57" s="32"/>
      <c r="S57" s="32"/>
      <c r="T57" s="32"/>
      <c r="U57" s="32"/>
      <c r="V57" s="32"/>
      <c r="W57" s="32"/>
      <c r="X57" s="32"/>
      <c r="Y57" s="32"/>
    </row>
    <row r="58" spans="2:25" ht="20.100000000000001" customHeight="1">
      <c r="B58" s="196" t="s">
        <v>149</v>
      </c>
      <c r="C58" s="194"/>
      <c r="D58" s="195">
        <f>E15+E25+E52</f>
        <v>3048.7649999999999</v>
      </c>
      <c r="E58" s="116"/>
      <c r="F58" s="194"/>
      <c r="G58" s="193"/>
      <c r="H58" s="192"/>
      <c r="I58" s="192"/>
      <c r="J58" s="192"/>
      <c r="K58" s="192"/>
      <c r="L58" s="192"/>
      <c r="M58" s="32"/>
      <c r="N58" s="103"/>
      <c r="O58" s="32"/>
      <c r="P58" s="32"/>
      <c r="Q58" s="32"/>
      <c r="R58" s="32"/>
      <c r="S58" s="32"/>
      <c r="T58" s="32"/>
      <c r="U58" s="32"/>
      <c r="V58" s="32"/>
      <c r="W58" s="32"/>
      <c r="X58" s="32"/>
      <c r="Y58" s="32"/>
    </row>
    <row r="59" spans="2:25" ht="20.100000000000001" customHeight="1">
      <c r="B59" s="196" t="s">
        <v>150</v>
      </c>
      <c r="C59" s="194"/>
      <c r="D59" s="195">
        <f>G15+G25+G52</f>
        <v>2993.74</v>
      </c>
      <c r="E59" s="192"/>
      <c r="F59" s="194"/>
      <c r="G59" s="193"/>
      <c r="H59" s="192"/>
      <c r="I59" s="192"/>
      <c r="J59" s="192"/>
      <c r="K59" s="192"/>
      <c r="L59" s="192"/>
      <c r="M59" s="32"/>
      <c r="N59" s="103"/>
      <c r="O59" s="32"/>
      <c r="P59" s="32"/>
      <c r="Q59" s="32"/>
      <c r="R59" s="32"/>
      <c r="S59" s="32"/>
      <c r="T59" s="32"/>
      <c r="U59" s="32"/>
      <c r="V59" s="32"/>
      <c r="W59" s="32"/>
      <c r="X59" s="32"/>
      <c r="Y59" s="32"/>
    </row>
    <row r="60" spans="2:25" s="96" customFormat="1" ht="12" customHeight="1">
      <c r="B60" s="305" t="s">
        <v>151</v>
      </c>
      <c r="C60" s="97"/>
      <c r="D60" s="97"/>
      <c r="E60" s="102"/>
      <c r="F60" s="97"/>
      <c r="G60" s="101"/>
      <c r="H60" s="97"/>
      <c r="I60" s="97"/>
      <c r="J60" s="97"/>
      <c r="K60" s="97"/>
      <c r="L60" s="98"/>
      <c r="M60" s="98"/>
      <c r="N60" s="98"/>
      <c r="O60" s="97"/>
      <c r="P60" s="97"/>
      <c r="Q60" s="97"/>
      <c r="R60" s="97"/>
      <c r="S60" s="97"/>
      <c r="T60" s="97"/>
      <c r="U60" s="97"/>
      <c r="V60" s="97"/>
      <c r="W60" s="97"/>
      <c r="X60" s="97"/>
      <c r="Y60" s="97"/>
    </row>
    <row r="61" spans="2:25" s="96" customFormat="1" ht="12" customHeight="1">
      <c r="B61" s="306" t="s">
        <v>152</v>
      </c>
      <c r="C61" s="97"/>
      <c r="D61" s="97"/>
      <c r="E61" s="100"/>
      <c r="F61" s="97"/>
      <c r="G61" s="97"/>
      <c r="H61" s="97"/>
      <c r="I61" s="97"/>
      <c r="J61" s="97"/>
      <c r="K61" s="97"/>
      <c r="L61" s="98"/>
      <c r="M61" s="98"/>
      <c r="N61" s="98"/>
      <c r="O61" s="97"/>
      <c r="P61" s="97"/>
      <c r="Q61" s="97"/>
      <c r="R61" s="97"/>
      <c r="S61" s="97"/>
      <c r="T61" s="97"/>
      <c r="U61" s="97"/>
      <c r="V61" s="97"/>
      <c r="W61" s="97"/>
      <c r="X61" s="97"/>
      <c r="Y61" s="97"/>
    </row>
    <row r="62" spans="2:25" s="96" customFormat="1" ht="12" customHeight="1">
      <c r="B62" s="305" t="s">
        <v>153</v>
      </c>
      <c r="C62" s="97"/>
      <c r="D62" s="97"/>
      <c r="E62" s="97"/>
      <c r="F62" s="97"/>
      <c r="G62" s="97"/>
      <c r="H62" s="97"/>
      <c r="I62" s="97"/>
      <c r="J62" s="97"/>
      <c r="K62" s="97"/>
      <c r="L62" s="98"/>
      <c r="M62" s="98"/>
      <c r="N62" s="98"/>
      <c r="O62" s="97"/>
      <c r="P62" s="97"/>
      <c r="Q62" s="97"/>
      <c r="R62" s="97"/>
      <c r="S62" s="97"/>
      <c r="T62" s="97"/>
      <c r="U62" s="97"/>
      <c r="V62" s="97"/>
      <c r="W62" s="97"/>
      <c r="X62" s="97"/>
      <c r="Y62" s="97"/>
    </row>
    <row r="63" spans="2:25" s="96" customFormat="1" ht="10.5">
      <c r="B63" s="303" t="s">
        <v>474</v>
      </c>
      <c r="C63" s="97"/>
      <c r="D63" s="97"/>
      <c r="E63" s="97"/>
      <c r="F63" s="97"/>
      <c r="G63" s="97"/>
      <c r="H63" s="97"/>
      <c r="I63" s="97"/>
      <c r="J63" s="97"/>
      <c r="K63" s="97"/>
      <c r="L63" s="98"/>
      <c r="M63" s="98"/>
      <c r="N63" s="98"/>
      <c r="O63" s="97"/>
      <c r="P63" s="97"/>
      <c r="Q63" s="97"/>
      <c r="R63" s="97"/>
      <c r="S63" s="97"/>
      <c r="T63" s="97"/>
      <c r="U63" s="97"/>
      <c r="V63" s="97"/>
      <c r="W63" s="97"/>
      <c r="X63" s="97"/>
      <c r="Y63" s="97"/>
    </row>
    <row r="64" spans="2:25" s="96" customFormat="1" ht="10.5">
      <c r="B64" s="303" t="s">
        <v>154</v>
      </c>
      <c r="C64" s="97"/>
      <c r="D64" s="97"/>
      <c r="E64" s="97"/>
      <c r="F64" s="97"/>
      <c r="G64" s="97"/>
      <c r="H64" s="97"/>
      <c r="I64" s="97"/>
      <c r="J64" s="97"/>
      <c r="K64" s="97"/>
      <c r="L64" s="98"/>
      <c r="M64" s="98"/>
      <c r="N64" s="98"/>
      <c r="O64" s="97"/>
      <c r="P64" s="97"/>
      <c r="Q64" s="97"/>
      <c r="R64" s="97"/>
      <c r="S64" s="97"/>
      <c r="T64" s="97"/>
      <c r="U64" s="97"/>
      <c r="V64" s="97"/>
      <c r="W64" s="97"/>
      <c r="X64" s="97"/>
      <c r="Y64" s="97"/>
    </row>
    <row r="65" spans="2:25" s="96" customFormat="1" ht="10.5">
      <c r="B65" s="9"/>
      <c r="C65" s="97"/>
      <c r="D65" s="97"/>
      <c r="E65" s="97"/>
      <c r="F65" s="97"/>
      <c r="G65" s="97"/>
      <c r="H65" s="97"/>
      <c r="I65" s="97"/>
      <c r="J65" s="97"/>
      <c r="K65" s="97"/>
      <c r="L65" s="98"/>
      <c r="M65" s="98"/>
      <c r="N65" s="98"/>
      <c r="O65" s="97"/>
      <c r="P65" s="97"/>
      <c r="Q65" s="97"/>
      <c r="R65" s="97"/>
      <c r="S65" s="97"/>
      <c r="T65" s="97"/>
      <c r="U65" s="97"/>
      <c r="V65" s="97"/>
      <c r="W65" s="97"/>
      <c r="X65" s="97"/>
      <c r="Y65" s="97"/>
    </row>
    <row r="66" spans="2:25" s="96" customFormat="1" ht="10.5">
      <c r="B66" s="9"/>
      <c r="C66" s="97"/>
      <c r="D66" s="97"/>
      <c r="E66" s="97"/>
      <c r="F66" s="97"/>
      <c r="G66" s="97"/>
      <c r="H66" s="97"/>
      <c r="I66" s="97"/>
      <c r="J66" s="97"/>
      <c r="K66" s="97"/>
      <c r="L66" s="98"/>
      <c r="M66" s="98"/>
      <c r="N66" s="98"/>
      <c r="O66" s="97"/>
      <c r="P66" s="97"/>
      <c r="Q66" s="97"/>
      <c r="R66" s="97"/>
      <c r="S66" s="97"/>
      <c r="T66" s="97"/>
      <c r="U66" s="97"/>
      <c r="V66" s="97"/>
      <c r="W66" s="97"/>
      <c r="X66" s="97"/>
      <c r="Y66" s="97"/>
    </row>
    <row r="67" spans="2:25" s="96" customFormat="1" ht="10.5">
      <c r="B67" s="9"/>
      <c r="C67" s="97"/>
      <c r="D67" s="97"/>
      <c r="E67" s="97"/>
      <c r="F67" s="97"/>
      <c r="G67" s="97"/>
      <c r="H67" s="97"/>
      <c r="I67" s="97"/>
      <c r="J67" s="97"/>
      <c r="K67" s="97"/>
      <c r="L67" s="98"/>
      <c r="M67" s="98"/>
      <c r="N67" s="98"/>
      <c r="O67" s="97"/>
      <c r="P67" s="97"/>
      <c r="Q67" s="97"/>
      <c r="R67" s="97"/>
      <c r="S67" s="97"/>
      <c r="T67" s="97"/>
      <c r="U67" s="97"/>
      <c r="V67" s="97"/>
      <c r="W67" s="97"/>
      <c r="X67" s="97"/>
      <c r="Y67" s="97"/>
    </row>
    <row r="68" spans="2:25" s="96" customFormat="1" ht="10.5">
      <c r="B68" s="191"/>
      <c r="C68" s="97"/>
      <c r="D68" s="97"/>
      <c r="E68" s="97"/>
      <c r="F68" s="97"/>
      <c r="G68" s="97"/>
      <c r="H68" s="97"/>
      <c r="I68" s="97"/>
      <c r="J68" s="97"/>
      <c r="K68" s="97"/>
      <c r="L68" s="98"/>
      <c r="M68" s="98"/>
      <c r="N68" s="98"/>
      <c r="O68" s="97"/>
      <c r="P68" s="97"/>
      <c r="Q68" s="97"/>
      <c r="R68" s="97"/>
      <c r="S68" s="97"/>
      <c r="T68" s="97"/>
      <c r="U68" s="97"/>
      <c r="V68" s="97"/>
      <c r="W68" s="97"/>
      <c r="X68" s="97"/>
      <c r="Y68" s="97"/>
    </row>
    <row r="69" spans="2:25" s="96" customFormat="1" ht="10.5">
      <c r="B69" s="191"/>
      <c r="C69" s="97"/>
      <c r="D69" s="97"/>
      <c r="E69" s="97"/>
      <c r="F69" s="97"/>
      <c r="G69" s="97"/>
      <c r="H69" s="97"/>
      <c r="I69" s="97"/>
      <c r="J69" s="97"/>
      <c r="K69" s="97"/>
      <c r="L69" s="98"/>
      <c r="M69" s="98"/>
      <c r="N69" s="98"/>
      <c r="O69" s="97"/>
      <c r="P69" s="97"/>
      <c r="Q69" s="97"/>
      <c r="R69" s="97"/>
      <c r="S69" s="97"/>
      <c r="T69" s="97"/>
      <c r="U69" s="97"/>
      <c r="V69" s="97"/>
      <c r="W69" s="97"/>
      <c r="X69" s="97"/>
      <c r="Y69" s="97"/>
    </row>
    <row r="70" spans="2:25" s="96" customFormat="1" ht="10.5">
      <c r="B70" s="191"/>
      <c r="C70" s="97"/>
      <c r="D70" s="97"/>
      <c r="E70" s="97"/>
      <c r="F70" s="97"/>
      <c r="G70" s="97"/>
      <c r="H70" s="97"/>
      <c r="I70" s="97"/>
      <c r="J70" s="97"/>
      <c r="K70" s="97"/>
      <c r="L70" s="98"/>
      <c r="M70" s="98"/>
      <c r="N70" s="98"/>
      <c r="O70" s="97"/>
      <c r="P70" s="97"/>
      <c r="Q70" s="97"/>
      <c r="R70" s="97"/>
      <c r="S70" s="97"/>
      <c r="T70" s="97"/>
      <c r="U70" s="97"/>
      <c r="V70" s="97"/>
      <c r="W70" s="97"/>
      <c r="X70" s="97"/>
      <c r="Y70" s="97"/>
    </row>
    <row r="71" spans="2:25">
      <c r="B71" s="32"/>
      <c r="C71" s="32"/>
      <c r="D71" s="32"/>
      <c r="E71" s="32"/>
      <c r="F71" s="32"/>
      <c r="G71" s="32"/>
      <c r="H71" s="32"/>
      <c r="I71" s="32"/>
      <c r="J71" s="32"/>
      <c r="K71" s="32"/>
      <c r="L71" s="358"/>
      <c r="M71" s="358"/>
      <c r="N71" s="358"/>
      <c r="O71" s="32"/>
      <c r="P71" s="32"/>
      <c r="Q71" s="32"/>
      <c r="R71" s="32"/>
      <c r="S71" s="32"/>
      <c r="T71" s="32"/>
      <c r="U71" s="32"/>
      <c r="V71" s="32"/>
      <c r="W71" s="32"/>
      <c r="X71" s="32"/>
      <c r="Y71" s="32"/>
    </row>
    <row r="72" spans="2:25">
      <c r="B72" s="32"/>
      <c r="C72" s="32"/>
      <c r="D72" s="32"/>
      <c r="E72" s="32"/>
      <c r="F72" s="32"/>
      <c r="G72" s="32"/>
      <c r="H72" s="32"/>
      <c r="I72" s="32"/>
      <c r="J72" s="32"/>
      <c r="K72" s="32"/>
      <c r="L72" s="358"/>
      <c r="M72" s="358"/>
      <c r="N72" s="358"/>
      <c r="O72" s="32"/>
      <c r="P72" s="32"/>
      <c r="Q72" s="32"/>
      <c r="R72" s="32"/>
      <c r="S72" s="32"/>
      <c r="T72" s="32"/>
      <c r="U72" s="32"/>
      <c r="V72" s="32"/>
      <c r="W72" s="32"/>
      <c r="X72" s="32"/>
      <c r="Y72" s="32"/>
    </row>
  </sheetData>
  <mergeCells count="12">
    <mergeCell ref="I30:I31"/>
    <mergeCell ref="D30:D31"/>
    <mergeCell ref="E30:E31"/>
    <mergeCell ref="F30:F31"/>
    <mergeCell ref="G30:G31"/>
    <mergeCell ref="H30:H31"/>
    <mergeCell ref="I4:I5"/>
    <mergeCell ref="D4:D5"/>
    <mergeCell ref="E4:E5"/>
    <mergeCell ref="F4:F5"/>
    <mergeCell ref="G4:G5"/>
    <mergeCell ref="H4:H5"/>
  </mergeCells>
  <conditionalFormatting sqref="H15:J15 M2:M12 F7:F12 H11:I12 H32:J51 M19:M23 H21:J22 M15 H25:J27 M25:M27 F22:F23 H23 J23">
    <cfRule type="expression" dxfId="198" priority="115">
      <formula>M2=0</formula>
    </cfRule>
  </conditionalFormatting>
  <conditionalFormatting sqref="D3:D10 B3">
    <cfRule type="expression" dxfId="197" priority="113">
      <formula>N3=0</formula>
    </cfRule>
  </conditionalFormatting>
  <conditionalFormatting sqref="E2">
    <cfRule type="expression" dxfId="196" priority="112">
      <formula>L2=0</formula>
    </cfRule>
  </conditionalFormatting>
  <conditionalFormatting sqref="E3:E10">
    <cfRule type="expression" dxfId="195" priority="114">
      <formula>O3=0</formula>
    </cfRule>
  </conditionalFormatting>
  <conditionalFormatting sqref="D2">
    <cfRule type="expression" dxfId="194" priority="111">
      <formula>K2=0</formula>
    </cfRule>
  </conditionalFormatting>
  <conditionalFormatting sqref="C2:C10">
    <cfRule type="expression" dxfId="193" priority="110">
      <formula>J2=0</formula>
    </cfRule>
  </conditionalFormatting>
  <conditionalFormatting sqref="K15 D21:E23 K21:K23 F21:G21 N12:P12 G12 N15:P15 D15:G15 D12:E12 N19:P23 D32:G51 N25:P27 D25:G27">
    <cfRule type="expression" dxfId="192" priority="109">
      <formula>#REF!=0</formula>
    </cfRule>
  </conditionalFormatting>
  <conditionalFormatting sqref="C12 C15 C32:C51 C21:C23 C25:C27">
    <cfRule type="expression" dxfId="191" priority="108">
      <formula>#REF!=0</formula>
    </cfRule>
  </conditionalFormatting>
  <conditionalFormatting sqref="B12 J12:K12 B15 B32:B51 K32:K51 B25:B26 K25:K27">
    <cfRule type="expression" dxfId="190" priority="107">
      <formula>#REF!=0</formula>
    </cfRule>
  </conditionalFormatting>
  <conditionalFormatting sqref="H2:J6 H7:I10">
    <cfRule type="expression" dxfId="189" priority="102">
      <formula>O2=0</formula>
    </cfRule>
  </conditionalFormatting>
  <conditionalFormatting sqref="L2 L4 L6:L12 L32:L51 L21:L23 L15 L25:L27">
    <cfRule type="expression" dxfId="188" priority="103">
      <formula>R2=0</formula>
    </cfRule>
  </conditionalFormatting>
  <conditionalFormatting sqref="K2 K4:K10">
    <cfRule type="expression" dxfId="187" priority="104">
      <formula>#REF!=0</formula>
    </cfRule>
  </conditionalFormatting>
  <conditionalFormatting sqref="L3">
    <cfRule type="expression" dxfId="186" priority="100">
      <formula>R3=0</formula>
    </cfRule>
  </conditionalFormatting>
  <conditionalFormatting sqref="K3">
    <cfRule type="expression" dxfId="185" priority="101">
      <formula>#REF!=0</formula>
    </cfRule>
  </conditionalFormatting>
  <conditionalFormatting sqref="N2:P12">
    <cfRule type="expression" dxfId="184" priority="105">
      <formula>#REF!=0</formula>
    </cfRule>
  </conditionalFormatting>
  <conditionalFormatting sqref="G2:G10">
    <cfRule type="expression" dxfId="183" priority="99">
      <formula>N2=0</formula>
    </cfRule>
  </conditionalFormatting>
  <conditionalFormatting sqref="F2">
    <cfRule type="expression" dxfId="182" priority="98">
      <formula>M2=0</formula>
    </cfRule>
  </conditionalFormatting>
  <conditionalFormatting sqref="F4:F6">
    <cfRule type="expression" dxfId="181" priority="97">
      <formula>M4=0</formula>
    </cfRule>
  </conditionalFormatting>
  <conditionalFormatting sqref="F3">
    <cfRule type="expression" dxfId="180" priority="106">
      <formula>O3=0</formula>
    </cfRule>
  </conditionalFormatting>
  <conditionalFormatting sqref="G22:G23">
    <cfRule type="expression" dxfId="179" priority="96">
      <formula>#REF!=0</formula>
    </cfRule>
  </conditionalFormatting>
  <conditionalFormatting sqref="H19:J20">
    <cfRule type="expression" dxfId="178" priority="95">
      <formula>O19=0</formula>
    </cfRule>
  </conditionalFormatting>
  <conditionalFormatting sqref="D19:E20">
    <cfRule type="expression" dxfId="177" priority="94">
      <formula>#REF!=0</formula>
    </cfRule>
  </conditionalFormatting>
  <conditionalFormatting sqref="C19:C20">
    <cfRule type="expression" dxfId="176" priority="93">
      <formula>#REF!=0</formula>
    </cfRule>
  </conditionalFormatting>
  <conditionalFormatting sqref="B19:B20">
    <cfRule type="expression" dxfId="175" priority="92">
      <formula>#REF!=0</formula>
    </cfRule>
  </conditionalFormatting>
  <conditionalFormatting sqref="K19:K20">
    <cfRule type="expression" dxfId="174" priority="90">
      <formula>#REF!=0</formula>
    </cfRule>
  </conditionalFormatting>
  <conditionalFormatting sqref="L19:L20">
    <cfRule type="expression" dxfId="173" priority="91">
      <formula>R19=0</formula>
    </cfRule>
  </conditionalFormatting>
  <conditionalFormatting sqref="F19:F20">
    <cfRule type="expression" dxfId="172" priority="89">
      <formula>#REF!=0</formula>
    </cfRule>
  </conditionalFormatting>
  <conditionalFormatting sqref="H28:J29 J53">
    <cfRule type="expression" dxfId="171" priority="81">
      <formula>O28=0</formula>
    </cfRule>
  </conditionalFormatting>
  <conditionalFormatting sqref="D28:E29 D53:E53">
    <cfRule type="expression" dxfId="170" priority="80">
      <formula>#REF!=0</formula>
    </cfRule>
  </conditionalFormatting>
  <conditionalFormatting sqref="C28:C29 C53">
    <cfRule type="expression" dxfId="169" priority="79">
      <formula>#REF!=0</formula>
    </cfRule>
  </conditionalFormatting>
  <conditionalFormatting sqref="B28:B29 B53">
    <cfRule type="expression" dxfId="168" priority="78">
      <formula>#REF!=0</formula>
    </cfRule>
  </conditionalFormatting>
  <conditionalFormatting sqref="K28:K29 K53">
    <cfRule type="expression" dxfId="167" priority="76">
      <formula>#REF!=0</formula>
    </cfRule>
  </conditionalFormatting>
  <conditionalFormatting sqref="L28:L29 L53">
    <cfRule type="expression" dxfId="166" priority="77">
      <formula>R28=0</formula>
    </cfRule>
  </conditionalFormatting>
  <conditionalFormatting sqref="F28:G29 G53">
    <cfRule type="expression" dxfId="165" priority="75">
      <formula>#REF!=0</formula>
    </cfRule>
  </conditionalFormatting>
  <conditionalFormatting sqref="G19:G20">
    <cfRule type="expression" dxfId="164" priority="74">
      <formula>#REF!=0</formula>
    </cfRule>
  </conditionalFormatting>
  <conditionalFormatting sqref="J7">
    <cfRule type="expression" dxfId="163" priority="73">
      <formula>#REF!=0</formula>
    </cfRule>
  </conditionalFormatting>
  <conditionalFormatting sqref="J8">
    <cfRule type="expression" dxfId="162" priority="72">
      <formula>#REF!=0</formula>
    </cfRule>
  </conditionalFormatting>
  <conditionalFormatting sqref="J9:J10">
    <cfRule type="expression" dxfId="161" priority="71">
      <formula>#REF!=0</formula>
    </cfRule>
  </conditionalFormatting>
  <conditionalFormatting sqref="L5">
    <cfRule type="expression" dxfId="160" priority="70">
      <formula>#REF!=0</formula>
    </cfRule>
  </conditionalFormatting>
  <conditionalFormatting sqref="D11:E12">
    <cfRule type="expression" dxfId="159" priority="67">
      <formula>#REF!=0</formula>
    </cfRule>
  </conditionalFormatting>
  <conditionalFormatting sqref="C11:C12">
    <cfRule type="expression" dxfId="158" priority="66">
      <formula>#REF!=0</formula>
    </cfRule>
  </conditionalFormatting>
  <conditionalFormatting sqref="B11:B12">
    <cfRule type="expression" dxfId="157" priority="65">
      <formula>#REF!=0</formula>
    </cfRule>
  </conditionalFormatting>
  <conditionalFormatting sqref="G11:G12">
    <cfRule type="expression" dxfId="156" priority="63">
      <formula>#REF!=0</formula>
    </cfRule>
  </conditionalFormatting>
  <conditionalFormatting sqref="J11:J12">
    <cfRule type="expression" dxfId="155" priority="59">
      <formula>#REF!=0</formula>
    </cfRule>
  </conditionalFormatting>
  <conditionalFormatting sqref="K11:K12">
    <cfRule type="expression" dxfId="154" priority="58">
      <formula>#REF!=0</formula>
    </cfRule>
  </conditionalFormatting>
  <conditionalFormatting sqref="G12">
    <cfRule type="expression" dxfId="153" priority="57">
      <formula>#REF!=0</formula>
    </cfRule>
  </conditionalFormatting>
  <conditionalFormatting sqref="F13 I13 M13">
    <cfRule type="expression" dxfId="152" priority="56">
      <formula>M13=0</formula>
    </cfRule>
  </conditionalFormatting>
  <conditionalFormatting sqref="N13:P13 D13">
    <cfRule type="expression" dxfId="151" priority="55">
      <formula>#REF!=0</formula>
    </cfRule>
  </conditionalFormatting>
  <conditionalFormatting sqref="C13">
    <cfRule type="expression" dxfId="150" priority="54">
      <formula>#REF!=0</formula>
    </cfRule>
  </conditionalFormatting>
  <conditionalFormatting sqref="J13:K13 B13">
    <cfRule type="expression" dxfId="149" priority="53">
      <formula>#REF!=0</formula>
    </cfRule>
  </conditionalFormatting>
  <conditionalFormatting sqref="L13">
    <cfRule type="expression" dxfId="148" priority="52">
      <formula>R13=0</formula>
    </cfRule>
  </conditionalFormatting>
  <conditionalFormatting sqref="D30:D31">
    <cfRule type="expression" dxfId="147" priority="50">
      <formula>P30=0</formula>
    </cfRule>
  </conditionalFormatting>
  <conditionalFormatting sqref="E30:E31">
    <cfRule type="expression" dxfId="146" priority="51">
      <formula>O30=0</formula>
    </cfRule>
  </conditionalFormatting>
  <conditionalFormatting sqref="C30:C31">
    <cfRule type="expression" dxfId="145" priority="49">
      <formula>J30=0</formula>
    </cfRule>
  </conditionalFormatting>
  <conditionalFormatting sqref="H30:J31">
    <cfRule type="expression" dxfId="144" priority="46">
      <formula>O30=0</formula>
    </cfRule>
  </conditionalFormatting>
  <conditionalFormatting sqref="L30">
    <cfRule type="expression" dxfId="143" priority="47">
      <formula>R30=0</formula>
    </cfRule>
  </conditionalFormatting>
  <conditionalFormatting sqref="K30:K31">
    <cfRule type="expression" dxfId="142" priority="48">
      <formula>#REF!=0</formula>
    </cfRule>
  </conditionalFormatting>
  <conditionalFormatting sqref="G30:G31">
    <cfRule type="expression" dxfId="141" priority="45">
      <formula>N30=0</formula>
    </cfRule>
  </conditionalFormatting>
  <conditionalFormatting sqref="F30:F31">
    <cfRule type="expression" dxfId="140" priority="44">
      <formula>M30=0</formula>
    </cfRule>
  </conditionalFormatting>
  <conditionalFormatting sqref="L31">
    <cfRule type="expression" dxfId="139" priority="43">
      <formula>#REF!=0</formula>
    </cfRule>
  </conditionalFormatting>
  <conditionalFormatting sqref="H52:J52">
    <cfRule type="expression" dxfId="138" priority="42">
      <formula>O52=0</formula>
    </cfRule>
  </conditionalFormatting>
  <conditionalFormatting sqref="K52 D52:G52">
    <cfRule type="expression" dxfId="137" priority="41">
      <formula>#REF!=0</formula>
    </cfRule>
  </conditionalFormatting>
  <conditionalFormatting sqref="C52">
    <cfRule type="expression" dxfId="136" priority="40">
      <formula>#REF!=0</formula>
    </cfRule>
  </conditionalFormatting>
  <conditionalFormatting sqref="B52">
    <cfRule type="expression" dxfId="135" priority="39">
      <formula>#REF!=0</formula>
    </cfRule>
  </conditionalFormatting>
  <conditionalFormatting sqref="L52">
    <cfRule type="expression" dxfId="134" priority="38">
      <formula>R52=0</formula>
    </cfRule>
  </conditionalFormatting>
  <conditionalFormatting sqref="H54:J54">
    <cfRule type="expression" dxfId="133" priority="37">
      <formula>O54=0</formula>
    </cfRule>
  </conditionalFormatting>
  <conditionalFormatting sqref="D54:E54">
    <cfRule type="expression" dxfId="132" priority="36">
      <formula>#REF!=0</formula>
    </cfRule>
  </conditionalFormatting>
  <conditionalFormatting sqref="C54">
    <cfRule type="expression" dxfId="131" priority="35">
      <formula>#REF!=0</formula>
    </cfRule>
  </conditionalFormatting>
  <conditionalFormatting sqref="B54">
    <cfRule type="expression" dxfId="130" priority="34">
      <formula>#REF!=0</formula>
    </cfRule>
  </conditionalFormatting>
  <conditionalFormatting sqref="K54">
    <cfRule type="expression" dxfId="129" priority="32">
      <formula>#REF!=0</formula>
    </cfRule>
  </conditionalFormatting>
  <conditionalFormatting sqref="L54">
    <cfRule type="expression" dxfId="128" priority="33">
      <formula>R54=0</formula>
    </cfRule>
  </conditionalFormatting>
  <conditionalFormatting sqref="F54">
    <cfRule type="expression" dxfId="127" priority="31">
      <formula>#REF!=0</formula>
    </cfRule>
  </conditionalFormatting>
  <conditionalFormatting sqref="F53">
    <cfRule type="expression" dxfId="126" priority="30">
      <formula>#REF!=0</formula>
    </cfRule>
  </conditionalFormatting>
  <conditionalFormatting sqref="H53">
    <cfRule type="expression" dxfId="125" priority="29">
      <formula>O53=0</formula>
    </cfRule>
  </conditionalFormatting>
  <conditionalFormatting sqref="I53">
    <cfRule type="expression" dxfId="124" priority="28">
      <formula>P53=0</formula>
    </cfRule>
  </conditionalFormatting>
  <conditionalFormatting sqref="G54">
    <cfRule type="expression" dxfId="123" priority="27">
      <formula>#REF!=0</formula>
    </cfRule>
  </conditionalFormatting>
  <conditionalFormatting sqref="B23">
    <cfRule type="expression" dxfId="122" priority="26">
      <formula>#REF!=0</formula>
    </cfRule>
  </conditionalFormatting>
  <conditionalFormatting sqref="G13:H13">
    <cfRule type="expression" dxfId="121" priority="25">
      <formula>#REF!=0</formula>
    </cfRule>
  </conditionalFormatting>
  <conditionalFormatting sqref="G13">
    <cfRule type="expression" dxfId="120" priority="24">
      <formula>#REF!=0</formula>
    </cfRule>
  </conditionalFormatting>
  <conditionalFormatting sqref="H13">
    <cfRule type="expression" dxfId="119" priority="23">
      <formula>#REF!=0</formula>
    </cfRule>
  </conditionalFormatting>
  <conditionalFormatting sqref="H13">
    <cfRule type="expression" dxfId="118" priority="22">
      <formula>#REF!=0</formula>
    </cfRule>
  </conditionalFormatting>
  <conditionalFormatting sqref="E13">
    <cfRule type="expression" dxfId="117" priority="21">
      <formula>#REF!=0</formula>
    </cfRule>
  </conditionalFormatting>
  <conditionalFormatting sqref="E13">
    <cfRule type="expression" dxfId="116" priority="20">
      <formula>#REF!=0</formula>
    </cfRule>
  </conditionalFormatting>
  <conditionalFormatting sqref="H14:I14 M14">
    <cfRule type="expression" dxfId="115" priority="19">
      <formula>O14=0</formula>
    </cfRule>
  </conditionalFormatting>
  <conditionalFormatting sqref="D14:E14 G14 N14:P14">
    <cfRule type="expression" dxfId="114" priority="18">
      <formula>#REF!=0</formula>
    </cfRule>
  </conditionalFormatting>
  <conditionalFormatting sqref="C14">
    <cfRule type="expression" dxfId="113" priority="17">
      <formula>#REF!=0</formula>
    </cfRule>
  </conditionalFormatting>
  <conditionalFormatting sqref="B14">
    <cfRule type="expression" dxfId="112" priority="16">
      <formula>#REF!=0</formula>
    </cfRule>
  </conditionalFormatting>
  <conditionalFormatting sqref="F14">
    <cfRule type="expression" dxfId="111" priority="14">
      <formula>M14=0</formula>
    </cfRule>
  </conditionalFormatting>
  <conditionalFormatting sqref="J14">
    <cfRule type="expression" dxfId="110" priority="13">
      <formula>#REF!=0</formula>
    </cfRule>
  </conditionalFormatting>
  <conditionalFormatting sqref="L14">
    <cfRule type="expression" dxfId="109" priority="12">
      <formula>R14=0</formula>
    </cfRule>
  </conditionalFormatting>
  <conditionalFormatting sqref="H24 M24 J24">
    <cfRule type="expression" dxfId="108" priority="11">
      <formula>O24=0</formula>
    </cfRule>
  </conditionalFormatting>
  <conditionalFormatting sqref="D24:E24 N24:P24 G24">
    <cfRule type="expression" dxfId="107" priority="10">
      <formula>#REF!=0</formula>
    </cfRule>
  </conditionalFormatting>
  <conditionalFormatting sqref="C24">
    <cfRule type="expression" dxfId="106" priority="9">
      <formula>#REF!=0</formula>
    </cfRule>
  </conditionalFormatting>
  <conditionalFormatting sqref="B24">
    <cfRule type="expression" dxfId="105" priority="8">
      <formula>#REF!=0</formula>
    </cfRule>
  </conditionalFormatting>
  <conditionalFormatting sqref="F24">
    <cfRule type="expression" dxfId="104" priority="6">
      <formula>M24=0</formula>
    </cfRule>
  </conditionalFormatting>
  <conditionalFormatting sqref="I24">
    <cfRule type="expression" dxfId="103" priority="5">
      <formula>P24=0</formula>
    </cfRule>
  </conditionalFormatting>
  <conditionalFormatting sqref="I23">
    <cfRule type="expression" dxfId="102" priority="4">
      <formula>P23=0</formula>
    </cfRule>
  </conditionalFormatting>
  <conditionalFormatting sqref="K14">
    <cfRule type="expression" dxfId="101" priority="3">
      <formula>#REF!=0</formula>
    </cfRule>
  </conditionalFormatting>
  <conditionalFormatting sqref="L24">
    <cfRule type="expression" dxfId="100" priority="2">
      <formula>R24=0</formula>
    </cfRule>
  </conditionalFormatting>
  <conditionalFormatting sqref="K24">
    <cfRule type="expression" dxfId="99" priority="1">
      <formula>#REF!=0</formula>
    </cfRule>
  </conditionalFormatting>
  <pageMargins left="0.7" right="0.7" top="0.75" bottom="0.75" header="0.3" footer="0.3"/>
  <pageSetup paperSize="8" scale="55" orientation="landscape" r:id="rId1"/>
  <headerFooter>
    <oddHeader>&amp;R&amp;"Arial Black"&amp;10&amp;K4099DAINTERNAL&amp;1#</oddHeader>
  </headerFooter>
  <customProperties>
    <customPr name="EpmWorksheetKeyString_GU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A02BDC-D767-4E06-916C-286E75F56DAB}">
  <sheetPr codeName="Sheet9">
    <tabColor rgb="FF644C76"/>
  </sheetPr>
  <dimension ref="A1:N22"/>
  <sheetViews>
    <sheetView showGridLines="0" zoomScaleNormal="100" workbookViewId="0"/>
  </sheetViews>
  <sheetFormatPr defaultColWidth="8.85546875" defaultRowHeight="9"/>
  <cols>
    <col min="1" max="1" width="1.5703125" style="1" customWidth="1"/>
    <col min="2" max="2" width="28.28515625" style="1" customWidth="1"/>
    <col min="3" max="4" width="11.7109375" style="75" customWidth="1"/>
    <col min="5" max="5" width="17.7109375" style="75" customWidth="1"/>
    <col min="6" max="6" width="22.7109375" style="75" customWidth="1"/>
    <col min="7" max="7" width="11.7109375" style="75" customWidth="1"/>
    <col min="8" max="8" width="13" style="75" customWidth="1"/>
    <col min="9" max="9" width="13.28515625" style="75" customWidth="1"/>
    <col min="10" max="10" width="17.7109375" style="75" customWidth="1"/>
    <col min="11" max="16384" width="8.85546875" style="1"/>
  </cols>
  <sheetData>
    <row r="1" spans="1:14" s="91" customFormat="1" ht="8.25" customHeight="1">
      <c r="C1" s="94"/>
      <c r="D1" s="94"/>
      <c r="E1" s="94"/>
      <c r="F1" s="94"/>
      <c r="G1" s="94"/>
      <c r="H1" s="94"/>
      <c r="I1" s="94"/>
      <c r="J1" s="94"/>
    </row>
    <row r="2" spans="1:14" s="91" customFormat="1" ht="20.45" customHeight="1">
      <c r="A2" s="93"/>
      <c r="B2" s="3" t="s">
        <v>480</v>
      </c>
      <c r="C2" s="92"/>
      <c r="D2" s="92"/>
      <c r="E2" s="92"/>
      <c r="F2" s="92"/>
      <c r="G2" s="92"/>
      <c r="H2" s="92"/>
      <c r="I2" s="92"/>
      <c r="J2" s="92"/>
    </row>
    <row r="3" spans="1:14" s="86" customFormat="1" ht="25.5" customHeight="1">
      <c r="A3" s="90"/>
      <c r="B3" s="89"/>
      <c r="C3" s="88"/>
      <c r="D3" s="88"/>
      <c r="E3" s="88"/>
      <c r="F3" s="88"/>
      <c r="G3" s="88"/>
      <c r="H3" s="88"/>
      <c r="I3" s="88"/>
      <c r="J3" s="88"/>
      <c r="K3" s="87"/>
      <c r="L3" s="87"/>
      <c r="M3" s="87"/>
      <c r="N3" s="87"/>
    </row>
    <row r="4" spans="1:14" ht="39.75" customHeight="1">
      <c r="B4" s="15" t="s">
        <v>487</v>
      </c>
      <c r="C4" s="85" t="s">
        <v>155</v>
      </c>
      <c r="D4" s="85" t="s">
        <v>156</v>
      </c>
      <c r="E4" s="85" t="s">
        <v>157</v>
      </c>
      <c r="F4" s="85" t="s">
        <v>158</v>
      </c>
      <c r="G4" s="85" t="s">
        <v>159</v>
      </c>
      <c r="H4" s="85" t="s">
        <v>160</v>
      </c>
      <c r="I4" s="85" t="s">
        <v>161</v>
      </c>
      <c r="J4" s="85" t="s">
        <v>162</v>
      </c>
    </row>
    <row r="5" spans="1:14" ht="12" customHeight="1">
      <c r="B5" s="32" t="s">
        <v>488</v>
      </c>
      <c r="C5" s="84" t="s">
        <v>163</v>
      </c>
      <c r="D5" s="83">
        <v>1</v>
      </c>
      <c r="E5" s="446" t="s">
        <v>164</v>
      </c>
      <c r="F5" s="446" t="s">
        <v>165</v>
      </c>
      <c r="G5" s="84">
        <v>370</v>
      </c>
      <c r="H5" s="84">
        <v>370</v>
      </c>
      <c r="I5" s="84">
        <v>258</v>
      </c>
      <c r="J5" s="446" t="s">
        <v>166</v>
      </c>
    </row>
    <row r="6" spans="1:14" ht="12" customHeight="1">
      <c r="B6" s="32" t="s">
        <v>489</v>
      </c>
      <c r="C6" s="84" t="s">
        <v>163</v>
      </c>
      <c r="D6" s="83">
        <v>1</v>
      </c>
      <c r="E6" s="446" t="s">
        <v>167</v>
      </c>
      <c r="F6" s="446" t="s">
        <v>51</v>
      </c>
      <c r="G6" s="84">
        <v>583</v>
      </c>
      <c r="H6" s="84">
        <v>503</v>
      </c>
      <c r="I6" s="84">
        <v>548</v>
      </c>
      <c r="J6" s="446" t="s">
        <v>168</v>
      </c>
    </row>
    <row r="7" spans="1:14" ht="12" customHeight="1">
      <c r="B7" s="32" t="s">
        <v>490</v>
      </c>
      <c r="C7" s="84" t="s">
        <v>163</v>
      </c>
      <c r="D7" s="83">
        <v>1</v>
      </c>
      <c r="E7" s="446" t="s">
        <v>171</v>
      </c>
      <c r="F7" s="446">
        <v>2019</v>
      </c>
      <c r="G7" s="84">
        <v>125</v>
      </c>
      <c r="H7" s="84">
        <v>125</v>
      </c>
      <c r="I7" s="84">
        <v>26</v>
      </c>
      <c r="J7" s="446">
        <v>2019</v>
      </c>
    </row>
    <row r="8" spans="1:14" ht="12" customHeight="1">
      <c r="B8" s="32" t="s">
        <v>491</v>
      </c>
      <c r="C8" s="84" t="s">
        <v>163</v>
      </c>
      <c r="D8" s="83">
        <v>1</v>
      </c>
      <c r="E8" s="446" t="s">
        <v>169</v>
      </c>
      <c r="F8" s="446" t="s">
        <v>170</v>
      </c>
      <c r="G8" s="84">
        <v>444</v>
      </c>
      <c r="H8" s="84"/>
      <c r="I8" s="84">
        <v>373</v>
      </c>
      <c r="J8" s="446" t="s">
        <v>172</v>
      </c>
    </row>
    <row r="9" spans="1:14" ht="12" customHeight="1">
      <c r="B9" s="32" t="s">
        <v>492</v>
      </c>
      <c r="C9" s="84" t="s">
        <v>163</v>
      </c>
      <c r="D9" s="83">
        <v>1</v>
      </c>
      <c r="E9" s="446" t="s">
        <v>173</v>
      </c>
      <c r="F9" s="446" t="s">
        <v>174</v>
      </c>
      <c r="G9" s="84">
        <v>181</v>
      </c>
      <c r="H9" s="84">
        <v>181</v>
      </c>
      <c r="I9" s="84">
        <v>88</v>
      </c>
      <c r="J9" s="446" t="s">
        <v>175</v>
      </c>
    </row>
    <row r="10" spans="1:14" ht="12" customHeight="1">
      <c r="B10" s="32" t="s">
        <v>493</v>
      </c>
      <c r="C10" s="84" t="s">
        <v>163</v>
      </c>
      <c r="D10" s="83">
        <v>1</v>
      </c>
      <c r="E10" s="446" t="s">
        <v>176</v>
      </c>
      <c r="F10" s="446" t="s">
        <v>138</v>
      </c>
      <c r="G10" s="84">
        <v>579.29999999999995</v>
      </c>
      <c r="H10" s="84">
        <v>329.5</v>
      </c>
      <c r="I10" s="84">
        <v>390</v>
      </c>
      <c r="J10" s="446" t="s">
        <v>177</v>
      </c>
    </row>
    <row r="11" spans="1:14" ht="12" customHeight="1">
      <c r="B11" s="32" t="s">
        <v>494</v>
      </c>
      <c r="C11" s="84" t="s">
        <v>163</v>
      </c>
      <c r="D11" s="83">
        <v>1</v>
      </c>
      <c r="E11" s="446" t="s">
        <v>178</v>
      </c>
      <c r="F11" s="446" t="s">
        <v>165</v>
      </c>
      <c r="G11" s="84">
        <v>513</v>
      </c>
      <c r="H11" s="84">
        <v>513</v>
      </c>
      <c r="I11" s="84">
        <v>362</v>
      </c>
      <c r="J11" s="446" t="s">
        <v>179</v>
      </c>
    </row>
    <row r="12" spans="1:14" ht="12" customHeight="1">
      <c r="B12" s="32" t="s">
        <v>495</v>
      </c>
      <c r="C12" s="84" t="s">
        <v>163</v>
      </c>
      <c r="D12" s="83">
        <v>1</v>
      </c>
      <c r="E12" s="446" t="s">
        <v>180</v>
      </c>
      <c r="F12" s="446" t="s">
        <v>170</v>
      </c>
      <c r="G12" s="84">
        <v>292</v>
      </c>
      <c r="H12" s="84"/>
      <c r="I12" s="84">
        <v>21</v>
      </c>
      <c r="J12" s="446" t="s">
        <v>181</v>
      </c>
    </row>
    <row r="13" spans="1:14" ht="12" customHeight="1">
      <c r="B13" s="32" t="s">
        <v>496</v>
      </c>
      <c r="C13" s="84" t="s">
        <v>182</v>
      </c>
      <c r="D13" s="83">
        <v>1</v>
      </c>
      <c r="E13" s="446" t="s">
        <v>180</v>
      </c>
      <c r="F13" s="446" t="s">
        <v>170</v>
      </c>
      <c r="G13" s="84">
        <v>256</v>
      </c>
      <c r="H13" s="84"/>
      <c r="I13" s="84">
        <v>0</v>
      </c>
      <c r="J13" s="446" t="s">
        <v>183</v>
      </c>
    </row>
    <row r="14" spans="1:14" ht="12" customHeight="1">
      <c r="B14" s="32" t="s">
        <v>497</v>
      </c>
      <c r="C14" s="84" t="s">
        <v>184</v>
      </c>
      <c r="D14" s="83">
        <v>1</v>
      </c>
      <c r="E14" s="446" t="s">
        <v>185</v>
      </c>
      <c r="F14" s="446" t="s">
        <v>170</v>
      </c>
      <c r="G14" s="84">
        <v>0</v>
      </c>
      <c r="H14" s="84"/>
      <c r="I14" s="84">
        <v>734</v>
      </c>
      <c r="J14" s="446" t="s">
        <v>186</v>
      </c>
    </row>
    <row r="15" spans="1:14" ht="12" customHeight="1">
      <c r="B15" s="32" t="s">
        <v>392</v>
      </c>
      <c r="C15" s="84" t="s">
        <v>184</v>
      </c>
      <c r="D15" s="83">
        <v>1</v>
      </c>
      <c r="E15" s="446" t="s">
        <v>391</v>
      </c>
      <c r="F15" s="446" t="s">
        <v>170</v>
      </c>
      <c r="G15" s="84">
        <v>0</v>
      </c>
      <c r="H15" s="84"/>
      <c r="I15" s="84">
        <v>3</v>
      </c>
      <c r="J15" s="446">
        <v>2020</v>
      </c>
    </row>
    <row r="16" spans="1:14" ht="12" customHeight="1">
      <c r="B16" s="15" t="s">
        <v>187</v>
      </c>
      <c r="C16" s="25"/>
      <c r="D16" s="81"/>
      <c r="E16" s="80"/>
      <c r="F16" s="80"/>
      <c r="G16" s="79">
        <f>SUM(G5:G15)</f>
        <v>3343.3</v>
      </c>
      <c r="H16" s="79">
        <f>SUM(H5:H14)</f>
        <v>2021.5</v>
      </c>
      <c r="I16" s="79">
        <f>SUM(I5:I15)</f>
        <v>2803</v>
      </c>
      <c r="J16" s="78"/>
    </row>
    <row r="17" spans="2:10" ht="12" customHeight="1">
      <c r="B17" s="9"/>
      <c r="C17" s="77"/>
      <c r="D17" s="77"/>
      <c r="E17" s="77"/>
      <c r="F17" s="77"/>
      <c r="G17" s="77"/>
      <c r="H17" s="77"/>
      <c r="I17" s="77"/>
      <c r="J17" s="77"/>
    </row>
    <row r="18" spans="2:10" ht="12" customHeight="1">
      <c r="B18" s="9" t="s">
        <v>188</v>
      </c>
    </row>
    <row r="19" spans="2:10">
      <c r="C19" s="76"/>
      <c r="E19" s="76"/>
    </row>
    <row r="20" spans="2:10" ht="12" customHeight="1">
      <c r="C20" s="76"/>
      <c r="E20" s="76"/>
    </row>
    <row r="21" spans="2:10" ht="12" customHeight="1">
      <c r="C21" s="76"/>
      <c r="E21" s="76"/>
    </row>
    <row r="22" spans="2:10" ht="12" customHeight="1"/>
  </sheetData>
  <conditionalFormatting sqref="O3:XEA3">
    <cfRule type="expression" dxfId="98" priority="5">
      <formula>W4=0</formula>
    </cfRule>
  </conditionalFormatting>
  <conditionalFormatting sqref="F3">
    <cfRule type="expression" dxfId="97" priority="6">
      <formula>O3=0</formula>
    </cfRule>
  </conditionalFormatting>
  <conditionalFormatting sqref="K3:N3">
    <cfRule type="expression" dxfId="96" priority="7">
      <formula>AK3=0</formula>
    </cfRule>
  </conditionalFormatting>
  <conditionalFormatting sqref="L3 N3">
    <cfRule type="expression" dxfId="95" priority="8">
      <formula>AM3=0</formula>
    </cfRule>
  </conditionalFormatting>
  <conditionalFormatting sqref="O2:XEA2">
    <cfRule type="expression" dxfId="94" priority="9">
      <formula>#REF!=0</formula>
    </cfRule>
  </conditionalFormatting>
  <conditionalFormatting sqref="XEB2:XFD2">
    <cfRule type="expression" dxfId="93" priority="10">
      <formula>#REF!=0</formula>
    </cfRule>
  </conditionalFormatting>
  <conditionalFormatting sqref="XED3:XFD3">
    <cfRule type="expression" dxfId="92" priority="11">
      <formula>#REF!=0</formula>
    </cfRule>
  </conditionalFormatting>
  <conditionalFormatting sqref="XEB3:XEC3">
    <cfRule type="expression" dxfId="91" priority="12">
      <formula>C4=0</formula>
    </cfRule>
  </conditionalFormatting>
  <conditionalFormatting sqref="G3:H3">
    <cfRule type="expression" dxfId="90" priority="3">
      <formula>Q3=0</formula>
    </cfRule>
  </conditionalFormatting>
  <conditionalFormatting sqref="I3">
    <cfRule type="expression" dxfId="89" priority="2">
      <formula>S3=0</formula>
    </cfRule>
  </conditionalFormatting>
  <conditionalFormatting sqref="J3">
    <cfRule type="expression" dxfId="88" priority="1">
      <formula>U3=0</formula>
    </cfRule>
  </conditionalFormatting>
  <conditionalFormatting sqref="B3">
    <cfRule type="expression" dxfId="87" priority="13">
      <formula>#REF!=0</formula>
    </cfRule>
  </conditionalFormatting>
  <conditionalFormatting sqref="C3 A3">
    <cfRule type="expression" dxfId="86" priority="14">
      <formula>#REF!=0</formula>
    </cfRule>
  </conditionalFormatting>
  <conditionalFormatting sqref="D3">
    <cfRule type="expression" dxfId="85" priority="183">
      <formula>K3=0</formula>
    </cfRule>
  </conditionalFormatting>
  <conditionalFormatting sqref="E3">
    <cfRule type="expression" dxfId="84" priority="184">
      <formula>M3=0</formula>
    </cfRule>
  </conditionalFormatting>
  <pageMargins left="0.7" right="0.7" top="0.75" bottom="0.75" header="0.3" footer="0.3"/>
  <pageSetup paperSize="9" orientation="landscape" r:id="rId1"/>
  <headerFooter>
    <oddHeader>&amp;R&amp;"Arial Black"&amp;10&amp;K4099DAINTERNAL&amp;1#</oddHeader>
  </headerFooter>
  <customProperties>
    <customPr name="EpmWorksheetKeyString_GUID" r:id="rId2"/>
  </customPropertie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8A321-CF28-437F-89E5-6138A71140A5}">
  <sheetPr codeName="Sheet2">
    <tabColor rgb="FF3A9CDE"/>
    <pageSetUpPr fitToPage="1"/>
  </sheetPr>
  <dimension ref="B1:AU67"/>
  <sheetViews>
    <sheetView showGridLines="0" zoomScaleNormal="100" workbookViewId="0"/>
  </sheetViews>
  <sheetFormatPr defaultColWidth="8.85546875" defaultRowHeight="12.75"/>
  <cols>
    <col min="1" max="1" width="1.5703125" style="2" customWidth="1"/>
    <col min="2" max="2" width="45.7109375" style="1" customWidth="1"/>
    <col min="3" max="3" width="1.7109375" style="289" customWidth="1"/>
    <col min="4" max="4" width="9.28515625" style="289" customWidth="1"/>
    <col min="5" max="13" width="9.28515625" style="1" customWidth="1"/>
    <col min="14" max="14" width="1.7109375" style="289" customWidth="1"/>
    <col min="15" max="15" width="9.28515625" style="289" customWidth="1"/>
    <col min="16" max="17" width="9.28515625" style="390" customWidth="1"/>
    <col min="18" max="18" width="9.28515625" style="289" customWidth="1"/>
    <col min="19" max="20" width="9.7109375" style="307" customWidth="1"/>
    <col min="21" max="44" width="9.28515625" style="1" customWidth="1"/>
    <col min="45" max="16384" width="8.85546875" style="2"/>
  </cols>
  <sheetData>
    <row r="1" spans="2:47" ht="8.25" customHeight="1"/>
    <row r="2" spans="2:47" ht="20.45" customHeight="1">
      <c r="B2" s="3" t="s">
        <v>189</v>
      </c>
      <c r="C2" s="290"/>
      <c r="D2" s="290"/>
      <c r="E2" s="3"/>
      <c r="F2" s="3"/>
      <c r="G2" s="4"/>
      <c r="N2" s="290"/>
      <c r="O2" s="290"/>
      <c r="P2" s="334"/>
      <c r="Q2" s="334"/>
      <c r="R2" s="290"/>
      <c r="S2" s="308"/>
      <c r="T2" s="308"/>
      <c r="U2" s="3"/>
      <c r="V2" s="3"/>
      <c r="W2" s="3"/>
      <c r="X2" s="3"/>
      <c r="Y2" s="3"/>
      <c r="Z2" s="3"/>
      <c r="AA2" s="3"/>
      <c r="AB2" s="3"/>
      <c r="AC2" s="3"/>
      <c r="AD2" s="4"/>
      <c r="AE2" s="4"/>
    </row>
    <row r="3" spans="2:47" ht="15.75" customHeight="1">
      <c r="B3" s="3"/>
      <c r="C3" s="290"/>
      <c r="D3" s="290"/>
      <c r="E3" s="3"/>
      <c r="F3" s="3"/>
      <c r="G3" s="4"/>
      <c r="N3" s="290"/>
      <c r="O3" s="290"/>
      <c r="P3" s="334"/>
      <c r="Q3" s="334"/>
      <c r="R3" s="290"/>
      <c r="S3" s="308"/>
      <c r="T3" s="308"/>
      <c r="U3" s="3"/>
      <c r="V3" s="3"/>
      <c r="W3" s="3"/>
      <c r="X3" s="3"/>
      <c r="Y3" s="3"/>
      <c r="Z3" s="3"/>
      <c r="AA3" s="3"/>
      <c r="AB3" s="3"/>
      <c r="AC3" s="3"/>
      <c r="AD3" s="4"/>
      <c r="AE3" s="4"/>
    </row>
    <row r="4" spans="2:47" ht="18.75" customHeight="1">
      <c r="B4" s="5" t="s">
        <v>190</v>
      </c>
      <c r="C4" s="291"/>
      <c r="D4" s="41" t="s">
        <v>390</v>
      </c>
      <c r="E4" s="41" t="s">
        <v>191</v>
      </c>
      <c r="F4" s="41" t="s">
        <v>192</v>
      </c>
      <c r="G4" s="272" t="s">
        <v>193</v>
      </c>
      <c r="H4" s="272" t="s">
        <v>194</v>
      </c>
      <c r="I4" s="272" t="s">
        <v>195</v>
      </c>
      <c r="J4" s="272" t="s">
        <v>196</v>
      </c>
      <c r="K4" s="272" t="s">
        <v>197</v>
      </c>
      <c r="L4" s="272" t="s">
        <v>198</v>
      </c>
      <c r="M4" s="272" t="s">
        <v>199</v>
      </c>
      <c r="N4" s="291"/>
      <c r="O4" s="41" t="s">
        <v>481</v>
      </c>
      <c r="P4" s="309" t="s">
        <v>451</v>
      </c>
      <c r="Q4" s="309" t="s">
        <v>404</v>
      </c>
      <c r="R4" s="41" t="s">
        <v>389</v>
      </c>
      <c r="S4" s="309" t="s">
        <v>395</v>
      </c>
      <c r="T4" s="309" t="s">
        <v>200</v>
      </c>
      <c r="U4" s="41" t="s">
        <v>201</v>
      </c>
      <c r="V4" s="41" t="s">
        <v>202</v>
      </c>
      <c r="W4" s="41" t="s">
        <v>203</v>
      </c>
      <c r="X4" s="41" t="s">
        <v>204</v>
      </c>
      <c r="Y4" s="41" t="s">
        <v>205</v>
      </c>
      <c r="Z4" s="42" t="s">
        <v>206</v>
      </c>
      <c r="AA4" s="42" t="s">
        <v>207</v>
      </c>
      <c r="AB4" s="42" t="s">
        <v>208</v>
      </c>
      <c r="AC4" s="42" t="s">
        <v>209</v>
      </c>
      <c r="AD4" s="272" t="s">
        <v>210</v>
      </c>
      <c r="AE4" s="272" t="s">
        <v>211</v>
      </c>
      <c r="AF4" s="272" t="s">
        <v>212</v>
      </c>
      <c r="AG4" s="272" t="s">
        <v>213</v>
      </c>
      <c r="AH4" s="272" t="s">
        <v>214</v>
      </c>
      <c r="AI4" s="272" t="s">
        <v>215</v>
      </c>
      <c r="AJ4" s="272" t="s">
        <v>216</v>
      </c>
      <c r="AK4" s="272" t="s">
        <v>217</v>
      </c>
      <c r="AL4" s="272" t="s">
        <v>218</v>
      </c>
      <c r="AM4" s="272" t="s">
        <v>219</v>
      </c>
      <c r="AN4" s="272" t="s">
        <v>220</v>
      </c>
      <c r="AO4" s="272" t="s">
        <v>221</v>
      </c>
      <c r="AP4" s="272" t="s">
        <v>222</v>
      </c>
      <c r="AQ4" s="272" t="s">
        <v>223</v>
      </c>
      <c r="AR4" s="272" t="s">
        <v>224</v>
      </c>
      <c r="AS4" s="6"/>
      <c r="AT4" s="6"/>
      <c r="AU4" s="6"/>
    </row>
    <row r="5" spans="2:47" ht="12" customHeight="1">
      <c r="B5" s="7" t="s">
        <v>12</v>
      </c>
      <c r="C5" s="276"/>
      <c r="D5" s="7"/>
      <c r="E5" s="7"/>
      <c r="F5" s="7"/>
      <c r="G5" s="12"/>
      <c r="H5" s="12"/>
      <c r="I5" s="12"/>
      <c r="J5" s="12"/>
      <c r="K5" s="12"/>
      <c r="L5" s="12"/>
      <c r="M5" s="12"/>
      <c r="N5" s="276"/>
      <c r="O5" s="8"/>
      <c r="P5" s="310"/>
      <c r="Q5" s="310"/>
      <c r="R5" s="310"/>
      <c r="S5" s="310"/>
      <c r="T5" s="310"/>
      <c r="U5" s="61"/>
      <c r="V5" s="7"/>
      <c r="W5" s="7"/>
      <c r="X5" s="7"/>
      <c r="Y5" s="7"/>
      <c r="Z5" s="7"/>
      <c r="AA5" s="7"/>
      <c r="AB5" s="7"/>
      <c r="AC5" s="7"/>
      <c r="AD5" s="12"/>
      <c r="AE5" s="12"/>
      <c r="AF5" s="12"/>
      <c r="AG5" s="12"/>
      <c r="AH5" s="12"/>
      <c r="AI5" s="12"/>
      <c r="AJ5" s="12"/>
      <c r="AK5" s="12"/>
      <c r="AL5" s="12"/>
      <c r="AM5" s="12"/>
      <c r="AN5" s="12"/>
      <c r="AO5" s="12"/>
      <c r="AP5" s="12"/>
      <c r="AQ5" s="12"/>
      <c r="AR5" s="12"/>
      <c r="AS5" s="6"/>
      <c r="AT5" s="6"/>
      <c r="AU5" s="6"/>
    </row>
    <row r="6" spans="2:47" ht="12" customHeight="1">
      <c r="B6" s="9" t="s">
        <v>225</v>
      </c>
      <c r="C6" s="288"/>
      <c r="D6" s="12">
        <v>913.92794400000002</v>
      </c>
      <c r="E6" s="12">
        <v>884</v>
      </c>
      <c r="F6" s="12">
        <v>837.3</v>
      </c>
      <c r="G6" s="12">
        <v>944</v>
      </c>
      <c r="H6" s="12">
        <v>839</v>
      </c>
      <c r="I6" s="12">
        <v>797</v>
      </c>
      <c r="J6" s="12">
        <v>908</v>
      </c>
      <c r="K6" s="12">
        <v>593</v>
      </c>
      <c r="L6" s="12">
        <v>16</v>
      </c>
      <c r="M6" s="12">
        <v>0</v>
      </c>
      <c r="N6" s="288"/>
      <c r="O6" s="439">
        <v>157.32</v>
      </c>
      <c r="P6" s="311">
        <v>150.4321535</v>
      </c>
      <c r="Q6" s="311">
        <v>211.8</v>
      </c>
      <c r="R6" s="311">
        <v>261.80658700000004</v>
      </c>
      <c r="S6" s="311">
        <v>190.3</v>
      </c>
      <c r="T6" s="311">
        <v>162.6</v>
      </c>
      <c r="U6" s="246">
        <v>299</v>
      </c>
      <c r="V6" s="12">
        <v>248</v>
      </c>
      <c r="W6" s="12">
        <v>194.2</v>
      </c>
      <c r="X6" s="12">
        <v>190.3</v>
      </c>
      <c r="Y6" s="12">
        <v>251.1</v>
      </c>
      <c r="Z6" s="12">
        <v>275.8</v>
      </c>
      <c r="AA6" s="12">
        <v>177.3</v>
      </c>
      <c r="AB6" s="12">
        <v>164</v>
      </c>
      <c r="AC6" s="12">
        <v>220</v>
      </c>
      <c r="AD6" s="12">
        <v>298</v>
      </c>
      <c r="AE6" s="12">
        <v>173</v>
      </c>
      <c r="AF6" s="12">
        <v>224</v>
      </c>
      <c r="AG6" s="12">
        <v>249</v>
      </c>
      <c r="AH6" s="12">
        <v>294</v>
      </c>
      <c r="AI6" s="12">
        <v>176</v>
      </c>
      <c r="AJ6" s="12">
        <v>211</v>
      </c>
      <c r="AK6" s="12">
        <v>189</v>
      </c>
      <c r="AL6" s="12">
        <v>210</v>
      </c>
      <c r="AM6" s="12">
        <v>227</v>
      </c>
      <c r="AN6" s="12">
        <v>171</v>
      </c>
      <c r="AO6" s="12">
        <v>287</v>
      </c>
      <c r="AP6" s="12">
        <v>160</v>
      </c>
      <c r="AQ6" s="12">
        <v>132</v>
      </c>
      <c r="AR6" s="12">
        <v>329</v>
      </c>
      <c r="AS6" s="6"/>
      <c r="AT6" s="6"/>
      <c r="AU6" s="6"/>
    </row>
    <row r="7" spans="2:47" ht="12" customHeight="1">
      <c r="B7" s="9" t="s">
        <v>226</v>
      </c>
      <c r="C7" s="288"/>
      <c r="D7" s="12">
        <v>172.84153000000001</v>
      </c>
      <c r="E7" s="12">
        <v>156</v>
      </c>
      <c r="F7" s="12">
        <v>168.5</v>
      </c>
      <c r="G7" s="12">
        <v>233</v>
      </c>
      <c r="H7" s="12">
        <v>235</v>
      </c>
      <c r="I7" s="12">
        <v>246</v>
      </c>
      <c r="J7" s="12">
        <v>264</v>
      </c>
      <c r="K7" s="12">
        <v>239</v>
      </c>
      <c r="L7" s="12">
        <v>264</v>
      </c>
      <c r="M7" s="12">
        <v>268</v>
      </c>
      <c r="N7" s="288"/>
      <c r="O7" s="10">
        <v>28.85</v>
      </c>
      <c r="P7" s="311">
        <v>46.721469050853997</v>
      </c>
      <c r="Q7" s="311">
        <v>60.097540000000002</v>
      </c>
      <c r="R7" s="311">
        <v>35.90046000000001</v>
      </c>
      <c r="S7" s="311">
        <v>41.8</v>
      </c>
      <c r="T7" s="311">
        <v>33.4</v>
      </c>
      <c r="U7" s="246">
        <v>62</v>
      </c>
      <c r="V7" s="12">
        <v>67</v>
      </c>
      <c r="W7" s="12">
        <v>44.2</v>
      </c>
      <c r="X7" s="12">
        <v>41.4</v>
      </c>
      <c r="Y7" s="12">
        <v>3.6</v>
      </c>
      <c r="Z7" s="12">
        <v>14.6</v>
      </c>
      <c r="AA7" s="12">
        <v>42.4</v>
      </c>
      <c r="AB7" s="12">
        <v>47</v>
      </c>
      <c r="AC7" s="12">
        <v>65</v>
      </c>
      <c r="AD7" s="12">
        <v>66</v>
      </c>
      <c r="AE7" s="12">
        <v>50</v>
      </c>
      <c r="AF7" s="12">
        <v>53</v>
      </c>
      <c r="AG7" s="12">
        <v>64</v>
      </c>
      <c r="AH7" s="12">
        <v>66</v>
      </c>
      <c r="AI7" s="12">
        <v>46</v>
      </c>
      <c r="AJ7" s="12">
        <v>72</v>
      </c>
      <c r="AK7" s="12">
        <v>63</v>
      </c>
      <c r="AL7" s="12">
        <v>50</v>
      </c>
      <c r="AM7" s="12">
        <v>58</v>
      </c>
      <c r="AN7" s="12">
        <v>75</v>
      </c>
      <c r="AO7" s="12">
        <v>73</v>
      </c>
      <c r="AP7" s="12">
        <v>51</v>
      </c>
      <c r="AQ7" s="12">
        <v>65</v>
      </c>
      <c r="AR7" s="12">
        <v>75</v>
      </c>
      <c r="AS7" s="6"/>
      <c r="AT7" s="6"/>
      <c r="AU7" s="6"/>
    </row>
    <row r="8" spans="2:47" ht="12" customHeight="1">
      <c r="B8" s="9" t="s">
        <v>227</v>
      </c>
      <c r="C8" s="288"/>
      <c r="D8" s="12">
        <v>821.58357999999998</v>
      </c>
      <c r="E8" s="12">
        <v>899</v>
      </c>
      <c r="F8" s="12">
        <v>878.8</v>
      </c>
      <c r="G8" s="12">
        <v>932</v>
      </c>
      <c r="H8" s="12">
        <v>847</v>
      </c>
      <c r="I8" s="12">
        <v>769</v>
      </c>
      <c r="J8" s="12">
        <v>950</v>
      </c>
      <c r="K8" s="12">
        <v>886</v>
      </c>
      <c r="L8" s="12">
        <v>956</v>
      </c>
      <c r="M8" s="12">
        <v>911</v>
      </c>
      <c r="N8" s="288"/>
      <c r="O8" s="10">
        <v>142.49</v>
      </c>
      <c r="P8" s="311">
        <v>141.48314199999999</v>
      </c>
      <c r="Q8" s="311">
        <v>196.616545</v>
      </c>
      <c r="R8" s="311">
        <v>232.62848399999996</v>
      </c>
      <c r="S8" s="311">
        <v>154.80000000000001</v>
      </c>
      <c r="T8" s="311">
        <v>146.6</v>
      </c>
      <c r="U8" s="246">
        <v>288</v>
      </c>
      <c r="V8" s="12">
        <v>260</v>
      </c>
      <c r="W8" s="12">
        <v>204.2</v>
      </c>
      <c r="X8" s="12">
        <v>161.6</v>
      </c>
      <c r="Y8" s="12">
        <v>273.60000000000002</v>
      </c>
      <c r="Z8" s="12">
        <v>294.3</v>
      </c>
      <c r="AA8" s="12">
        <v>169</v>
      </c>
      <c r="AB8" s="12">
        <v>176</v>
      </c>
      <c r="AC8" s="12">
        <v>240</v>
      </c>
      <c r="AD8" s="12">
        <v>302</v>
      </c>
      <c r="AE8" s="12">
        <v>164</v>
      </c>
      <c r="AF8" s="12">
        <v>197</v>
      </c>
      <c r="AG8" s="12">
        <v>269</v>
      </c>
      <c r="AH8" s="12">
        <v>260</v>
      </c>
      <c r="AI8" s="12">
        <v>216</v>
      </c>
      <c r="AJ8" s="12">
        <v>194</v>
      </c>
      <c r="AK8" s="12">
        <v>68</v>
      </c>
      <c r="AL8" s="12">
        <v>192</v>
      </c>
      <c r="AM8" s="12">
        <v>237</v>
      </c>
      <c r="AN8" s="12">
        <v>272</v>
      </c>
      <c r="AO8" s="12">
        <v>280</v>
      </c>
      <c r="AP8" s="12">
        <v>173</v>
      </c>
      <c r="AQ8" s="12">
        <v>157</v>
      </c>
      <c r="AR8" s="12">
        <v>340</v>
      </c>
      <c r="AS8" s="6"/>
      <c r="AT8" s="6"/>
      <c r="AU8" s="6"/>
    </row>
    <row r="9" spans="2:47" ht="12" customHeight="1">
      <c r="B9" s="9" t="s">
        <v>228</v>
      </c>
      <c r="C9" s="288"/>
      <c r="D9" s="12">
        <v>231.4753585</v>
      </c>
      <c r="E9" s="12">
        <v>247</v>
      </c>
      <c r="F9" s="12">
        <v>254.9</v>
      </c>
      <c r="G9" s="12">
        <v>290</v>
      </c>
      <c r="H9" s="12">
        <v>253</v>
      </c>
      <c r="I9" s="12">
        <v>288</v>
      </c>
      <c r="J9" s="12">
        <v>293</v>
      </c>
      <c r="K9" s="12">
        <v>261</v>
      </c>
      <c r="L9" s="12">
        <v>288</v>
      </c>
      <c r="M9" s="12">
        <v>300</v>
      </c>
      <c r="N9" s="288"/>
      <c r="O9" s="10">
        <v>42.16</v>
      </c>
      <c r="P9" s="311">
        <v>42.938742499999996</v>
      </c>
      <c r="Q9" s="311">
        <v>70.5370195</v>
      </c>
      <c r="R9" s="311">
        <v>66.247264000000001</v>
      </c>
      <c r="S9" s="311">
        <v>39.200000000000003</v>
      </c>
      <c r="T9" s="311">
        <v>51.6</v>
      </c>
      <c r="U9" s="246">
        <v>75</v>
      </c>
      <c r="V9" s="12">
        <v>56</v>
      </c>
      <c r="W9" s="12">
        <v>55</v>
      </c>
      <c r="X9" s="12">
        <v>54.3</v>
      </c>
      <c r="Y9" s="12">
        <v>81.5</v>
      </c>
      <c r="Z9" s="12">
        <v>78.900000000000006</v>
      </c>
      <c r="AA9" s="12">
        <v>45.9</v>
      </c>
      <c r="AB9" s="12">
        <v>55</v>
      </c>
      <c r="AC9" s="12">
        <v>75</v>
      </c>
      <c r="AD9" s="12">
        <v>96</v>
      </c>
      <c r="AE9" s="12">
        <v>50</v>
      </c>
      <c r="AF9" s="12">
        <v>71</v>
      </c>
      <c r="AG9" s="12">
        <v>73</v>
      </c>
      <c r="AH9" s="12">
        <v>76</v>
      </c>
      <c r="AI9" s="12">
        <v>57</v>
      </c>
      <c r="AJ9" s="12">
        <v>75</v>
      </c>
      <c r="AK9" s="12">
        <v>82</v>
      </c>
      <c r="AL9" s="12">
        <v>66</v>
      </c>
      <c r="AM9" s="12">
        <v>47</v>
      </c>
      <c r="AN9" s="12">
        <v>93</v>
      </c>
      <c r="AO9" s="12">
        <v>83</v>
      </c>
      <c r="AP9" s="12">
        <v>59</v>
      </c>
      <c r="AQ9" s="12">
        <v>50</v>
      </c>
      <c r="AR9" s="12">
        <v>101</v>
      </c>
      <c r="AS9" s="6"/>
      <c r="AT9" s="6"/>
      <c r="AU9" s="6"/>
    </row>
    <row r="10" spans="2:47" ht="12" customHeight="1">
      <c r="B10" s="9" t="s">
        <v>229</v>
      </c>
      <c r="C10" s="288"/>
      <c r="D10" s="12">
        <v>25.248682000000002</v>
      </c>
      <c r="E10" s="12">
        <f>25-2</f>
        <v>23</v>
      </c>
      <c r="F10" s="12">
        <v>57.2</v>
      </c>
      <c r="G10" s="12">
        <v>77</v>
      </c>
      <c r="H10" s="12">
        <v>68</v>
      </c>
      <c r="I10" s="12">
        <v>80</v>
      </c>
      <c r="J10" s="12">
        <v>84</v>
      </c>
      <c r="K10" s="12">
        <v>67</v>
      </c>
      <c r="L10" s="12">
        <v>74</v>
      </c>
      <c r="M10" s="12">
        <v>63</v>
      </c>
      <c r="N10" s="288"/>
      <c r="O10" s="10">
        <f>2.14+1.95</f>
        <v>4.09</v>
      </c>
      <c r="P10" s="311">
        <f>2.446795+2.240236</f>
        <v>4.6870309999999993</v>
      </c>
      <c r="Q10" s="311">
        <f>3.261015+3.068858</f>
        <v>6.3298730000000001</v>
      </c>
      <c r="R10" s="311">
        <v>7.2160919999999997</v>
      </c>
      <c r="S10" s="311">
        <v>4.8</v>
      </c>
      <c r="T10" s="311">
        <v>4.7</v>
      </c>
      <c r="U10" s="246">
        <v>8</v>
      </c>
      <c r="V10" s="12">
        <v>7</v>
      </c>
      <c r="W10" s="12">
        <f>2.8+2.6</f>
        <v>5.4</v>
      </c>
      <c r="X10" s="12">
        <f>2.7+2.6</f>
        <v>5.3000000000000007</v>
      </c>
      <c r="Y10" s="12">
        <v>6.8</v>
      </c>
      <c r="Z10" s="12">
        <v>14</v>
      </c>
      <c r="AA10" s="12">
        <v>10.5</v>
      </c>
      <c r="AB10" s="12">
        <v>13</v>
      </c>
      <c r="AC10" s="12">
        <v>19</v>
      </c>
      <c r="AD10" s="12">
        <v>25</v>
      </c>
      <c r="AE10" s="12">
        <v>13</v>
      </c>
      <c r="AF10" s="12">
        <v>19</v>
      </c>
      <c r="AG10" s="12">
        <v>20</v>
      </c>
      <c r="AH10" s="12">
        <v>24</v>
      </c>
      <c r="AI10" s="12">
        <v>14</v>
      </c>
      <c r="AJ10" s="12">
        <v>19</v>
      </c>
      <c r="AK10" s="12">
        <v>21</v>
      </c>
      <c r="AL10" s="12">
        <v>19</v>
      </c>
      <c r="AM10" s="12">
        <v>18</v>
      </c>
      <c r="AN10" s="12">
        <v>22</v>
      </c>
      <c r="AO10" s="12">
        <v>27</v>
      </c>
      <c r="AP10" s="12">
        <v>15</v>
      </c>
      <c r="AQ10" s="12">
        <v>11</v>
      </c>
      <c r="AR10" s="12">
        <v>31</v>
      </c>
      <c r="AS10" s="6"/>
      <c r="AT10" s="6"/>
      <c r="AU10" s="6"/>
    </row>
    <row r="11" spans="2:47" s="21" customFormat="1" ht="12" customHeight="1">
      <c r="B11" s="15" t="s">
        <v>42</v>
      </c>
      <c r="C11" s="276"/>
      <c r="D11" s="17">
        <f>SUM(D6:D10)</f>
        <v>2165.0770944999999</v>
      </c>
      <c r="E11" s="17">
        <f>SUM(E6:E10)</f>
        <v>2209</v>
      </c>
      <c r="F11" s="19">
        <f>SUM(F6:F10)</f>
        <v>2196.6999999999998</v>
      </c>
      <c r="G11" s="18">
        <v>2476</v>
      </c>
      <c r="H11" s="18">
        <v>2242</v>
      </c>
      <c r="I11" s="18">
        <v>2180</v>
      </c>
      <c r="J11" s="18">
        <v>2499</v>
      </c>
      <c r="K11" s="18">
        <v>2046</v>
      </c>
      <c r="L11" s="18">
        <v>1598</v>
      </c>
      <c r="M11" s="18">
        <v>1542</v>
      </c>
      <c r="N11" s="276"/>
      <c r="O11" s="43">
        <f t="shared" ref="O11:T11" si="0">SUM(O6:O10)</f>
        <v>374.90999999999991</v>
      </c>
      <c r="P11" s="314">
        <f t="shared" si="0"/>
        <v>386.26253805085395</v>
      </c>
      <c r="Q11" s="312">
        <f t="shared" si="0"/>
        <v>545.38097750000009</v>
      </c>
      <c r="R11" s="312">
        <f t="shared" si="0"/>
        <v>603.79888699999992</v>
      </c>
      <c r="S11" s="312">
        <f t="shared" si="0"/>
        <v>430.90000000000003</v>
      </c>
      <c r="T11" s="312">
        <f t="shared" si="0"/>
        <v>398.90000000000003</v>
      </c>
      <c r="U11" s="247">
        <f t="shared" ref="U11:AA11" si="1">SUM(U6:U10)</f>
        <v>732</v>
      </c>
      <c r="V11" s="17">
        <f t="shared" si="1"/>
        <v>638</v>
      </c>
      <c r="W11" s="17">
        <f t="shared" si="1"/>
        <v>502.99999999999994</v>
      </c>
      <c r="X11" s="17">
        <f t="shared" si="1"/>
        <v>452.90000000000003</v>
      </c>
      <c r="Y11" s="19">
        <f t="shared" si="1"/>
        <v>616.59999999999991</v>
      </c>
      <c r="Z11" s="19">
        <f t="shared" si="1"/>
        <v>677.6</v>
      </c>
      <c r="AA11" s="19">
        <f t="shared" si="1"/>
        <v>445.1</v>
      </c>
      <c r="AB11" s="19">
        <v>455</v>
      </c>
      <c r="AC11" s="19">
        <v>619</v>
      </c>
      <c r="AD11" s="18">
        <v>787</v>
      </c>
      <c r="AE11" s="18">
        <f>SUM(AE6:AE10)</f>
        <v>450</v>
      </c>
      <c r="AF11" s="18">
        <f>+SUM(AF6:AF10)</f>
        <v>564</v>
      </c>
      <c r="AG11" s="18">
        <v>675</v>
      </c>
      <c r="AH11" s="18">
        <v>720</v>
      </c>
      <c r="AI11" s="18">
        <v>509</v>
      </c>
      <c r="AJ11" s="18">
        <v>571</v>
      </c>
      <c r="AK11" s="18">
        <v>423</v>
      </c>
      <c r="AL11" s="18">
        <v>537</v>
      </c>
      <c r="AM11" s="18">
        <v>587</v>
      </c>
      <c r="AN11" s="18">
        <v>633</v>
      </c>
      <c r="AO11" s="18">
        <v>750</v>
      </c>
      <c r="AP11" s="18">
        <v>458</v>
      </c>
      <c r="AQ11" s="18">
        <v>415</v>
      </c>
      <c r="AR11" s="18">
        <v>876</v>
      </c>
      <c r="AS11" s="20"/>
      <c r="AT11" s="20"/>
      <c r="AU11" s="20"/>
    </row>
    <row r="12" spans="2:47" s="21" customFormat="1" ht="12" customHeight="1">
      <c r="B12" s="7"/>
      <c r="C12" s="276"/>
      <c r="D12" s="23"/>
      <c r="E12" s="23"/>
      <c r="F12" s="23"/>
      <c r="G12" s="23"/>
      <c r="H12" s="23"/>
      <c r="I12" s="23"/>
      <c r="J12" s="23"/>
      <c r="K12" s="23"/>
      <c r="L12" s="23"/>
      <c r="M12" s="23"/>
      <c r="N12" s="276"/>
      <c r="O12" s="22"/>
      <c r="P12" s="313"/>
      <c r="Q12" s="313"/>
      <c r="R12" s="313"/>
      <c r="S12" s="313"/>
      <c r="T12" s="313"/>
      <c r="U12" s="248"/>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0"/>
      <c r="AT12" s="20"/>
      <c r="AU12" s="20"/>
    </row>
    <row r="13" spans="2:47" ht="12" customHeight="1">
      <c r="B13" s="7" t="s">
        <v>44</v>
      </c>
      <c r="C13" s="276"/>
      <c r="D13" s="23"/>
      <c r="E13" s="23"/>
      <c r="F13" s="23"/>
      <c r="G13" s="12"/>
      <c r="H13" s="12"/>
      <c r="I13" s="12"/>
      <c r="J13" s="12"/>
      <c r="K13" s="12"/>
      <c r="L13" s="12"/>
      <c r="M13" s="12"/>
      <c r="N13" s="276"/>
      <c r="O13" s="22"/>
      <c r="P13" s="313"/>
      <c r="Q13" s="313"/>
      <c r="R13" s="313"/>
      <c r="S13" s="313"/>
      <c r="T13" s="313"/>
      <c r="U13" s="248"/>
      <c r="V13" s="23"/>
      <c r="W13" s="23"/>
      <c r="X13" s="23"/>
      <c r="Y13" s="23"/>
      <c r="Z13" s="23"/>
      <c r="AA13" s="23"/>
      <c r="AB13" s="23"/>
      <c r="AC13" s="23"/>
      <c r="AD13" s="12"/>
      <c r="AE13" s="12"/>
      <c r="AF13" s="12"/>
      <c r="AG13" s="12"/>
      <c r="AH13" s="12"/>
      <c r="AI13" s="12"/>
      <c r="AJ13" s="12"/>
      <c r="AK13" s="12"/>
      <c r="AL13" s="12"/>
      <c r="AM13" s="12"/>
      <c r="AN13" s="12"/>
      <c r="AO13" s="12"/>
      <c r="AP13" s="12"/>
      <c r="AQ13" s="12"/>
      <c r="AR13" s="12"/>
      <c r="AS13" s="6"/>
      <c r="AT13" s="6"/>
      <c r="AU13" s="6"/>
    </row>
    <row r="14" spans="2:47" ht="12" customHeight="1">
      <c r="B14" s="7" t="s">
        <v>230</v>
      </c>
      <c r="C14" s="276"/>
      <c r="D14" s="12">
        <v>252.31573379004101</v>
      </c>
      <c r="E14" s="12">
        <v>278</v>
      </c>
      <c r="F14" s="12">
        <v>276.89999999999998</v>
      </c>
      <c r="G14" s="12">
        <v>290</v>
      </c>
      <c r="H14" s="12">
        <v>280</v>
      </c>
      <c r="I14" s="12">
        <v>307</v>
      </c>
      <c r="J14" s="12">
        <v>0</v>
      </c>
      <c r="K14" s="12">
        <v>0</v>
      </c>
      <c r="L14" s="12">
        <v>149</v>
      </c>
      <c r="M14" s="12">
        <v>160</v>
      </c>
      <c r="N14" s="276"/>
      <c r="O14" s="10">
        <v>34.32</v>
      </c>
      <c r="P14" s="311">
        <v>35.782104926889801</v>
      </c>
      <c r="Q14" s="311">
        <v>79.853462260963198</v>
      </c>
      <c r="R14" s="311">
        <v>81.7</v>
      </c>
      <c r="S14" s="311">
        <v>42.9</v>
      </c>
      <c r="T14" s="311">
        <v>51.5</v>
      </c>
      <c r="U14" s="246">
        <v>76</v>
      </c>
      <c r="V14" s="12">
        <v>83</v>
      </c>
      <c r="W14" s="12">
        <v>65.7</v>
      </c>
      <c r="X14" s="12">
        <v>51.5</v>
      </c>
      <c r="Y14" s="12">
        <v>78.400000000000006</v>
      </c>
      <c r="Z14" s="12">
        <v>88.3</v>
      </c>
      <c r="AA14" s="12">
        <v>52.1</v>
      </c>
      <c r="AB14" s="12">
        <v>44</v>
      </c>
      <c r="AC14" s="12">
        <v>93</v>
      </c>
      <c r="AD14" s="12">
        <v>92</v>
      </c>
      <c r="AE14" s="12">
        <v>56</v>
      </c>
      <c r="AF14" s="12">
        <v>61</v>
      </c>
      <c r="AG14" s="12">
        <v>81</v>
      </c>
      <c r="AH14" s="12">
        <v>76</v>
      </c>
      <c r="AI14" s="12">
        <v>46</v>
      </c>
      <c r="AJ14" s="12">
        <v>91</v>
      </c>
      <c r="AK14" s="12">
        <v>87</v>
      </c>
      <c r="AL14" s="12">
        <v>57</v>
      </c>
      <c r="AM14" s="12">
        <v>68</v>
      </c>
      <c r="AN14" s="12">
        <v>95</v>
      </c>
      <c r="AO14" s="12">
        <v>0</v>
      </c>
      <c r="AP14" s="12">
        <v>0</v>
      </c>
      <c r="AQ14" s="12">
        <v>0</v>
      </c>
      <c r="AR14" s="12">
        <v>0</v>
      </c>
      <c r="AS14" s="6"/>
      <c r="AT14" s="6"/>
      <c r="AU14" s="6"/>
    </row>
    <row r="15" spans="2:47" ht="12" customHeight="1">
      <c r="B15" s="9" t="s">
        <v>231</v>
      </c>
      <c r="C15" s="288"/>
      <c r="D15" s="12">
        <v>789.8</v>
      </c>
      <c r="E15" s="12">
        <v>711</v>
      </c>
      <c r="F15" s="12">
        <v>690</v>
      </c>
      <c r="G15" s="12">
        <v>618</v>
      </c>
      <c r="H15" s="12">
        <v>264</v>
      </c>
      <c r="I15" s="12">
        <v>325</v>
      </c>
      <c r="J15" s="12">
        <v>293</v>
      </c>
      <c r="K15" s="12">
        <v>294</v>
      </c>
      <c r="L15" s="12">
        <v>257</v>
      </c>
      <c r="M15" s="12">
        <v>293</v>
      </c>
      <c r="N15" s="288"/>
      <c r="O15" s="10">
        <f>24.78+58.84</f>
        <v>83.62</v>
      </c>
      <c r="P15" s="311">
        <f>37.4396630159715+63.385043007324</f>
        <v>100.82470602329551</v>
      </c>
      <c r="Q15" s="311">
        <v>212.4</v>
      </c>
      <c r="R15" s="311">
        <v>240</v>
      </c>
      <c r="S15" s="311">
        <v>153.9</v>
      </c>
      <c r="T15" s="311">
        <v>134.30000000000001</v>
      </c>
      <c r="U15" s="246">
        <v>262</v>
      </c>
      <c r="V15" s="12">
        <v>214</v>
      </c>
      <c r="W15" s="12">
        <v>160.9</v>
      </c>
      <c r="X15" s="12">
        <f>35.5+86.5</f>
        <v>122</v>
      </c>
      <c r="Y15" s="12">
        <v>214</v>
      </c>
      <c r="Z15" s="12">
        <v>234</v>
      </c>
      <c r="AA15" s="12">
        <v>126.3</v>
      </c>
      <c r="AB15" s="12">
        <v>87</v>
      </c>
      <c r="AC15" s="12">
        <v>243</v>
      </c>
      <c r="AD15" s="12">
        <v>175</v>
      </c>
      <c r="AE15" s="12">
        <v>149</v>
      </c>
      <c r="AF15" s="12">
        <v>134</v>
      </c>
      <c r="AG15" s="12">
        <v>160</v>
      </c>
      <c r="AH15" s="12">
        <v>75</v>
      </c>
      <c r="AI15" s="12">
        <v>38</v>
      </c>
      <c r="AJ15" s="12">
        <v>88</v>
      </c>
      <c r="AK15" s="12">
        <v>102</v>
      </c>
      <c r="AL15" s="12">
        <v>54</v>
      </c>
      <c r="AM15" s="12">
        <v>71</v>
      </c>
      <c r="AN15" s="12">
        <v>98</v>
      </c>
      <c r="AO15" s="12">
        <v>95</v>
      </c>
      <c r="AP15" s="12">
        <v>48</v>
      </c>
      <c r="AQ15" s="12">
        <v>46</v>
      </c>
      <c r="AR15" s="12">
        <v>104</v>
      </c>
      <c r="AS15" s="6"/>
      <c r="AT15" s="6"/>
      <c r="AU15" s="6"/>
    </row>
    <row r="16" spans="2:47" ht="12" customHeight="1">
      <c r="B16" s="9" t="s">
        <v>232</v>
      </c>
      <c r="C16" s="288"/>
      <c r="D16" s="12">
        <v>298.8</v>
      </c>
      <c r="E16" s="12">
        <v>255</v>
      </c>
      <c r="F16" s="12">
        <v>272.7</v>
      </c>
      <c r="G16" s="12">
        <v>256</v>
      </c>
      <c r="H16" s="12">
        <v>269</v>
      </c>
      <c r="I16" s="12">
        <v>291</v>
      </c>
      <c r="J16" s="12">
        <v>255</v>
      </c>
      <c r="K16" s="12">
        <v>271</v>
      </c>
      <c r="L16" s="12">
        <v>262</v>
      </c>
      <c r="M16" s="12">
        <v>493</v>
      </c>
      <c r="N16" s="288"/>
      <c r="O16" s="10">
        <f>23.27+18.02</f>
        <v>41.29</v>
      </c>
      <c r="P16" s="311">
        <f>29.3137337721256+18.4673179569358</f>
        <v>47.781051729061403</v>
      </c>
      <c r="Q16" s="311">
        <v>77.599999999999994</v>
      </c>
      <c r="R16" s="311">
        <v>83.3</v>
      </c>
      <c r="S16" s="311">
        <v>60.7</v>
      </c>
      <c r="T16" s="311">
        <v>50.7</v>
      </c>
      <c r="U16" s="246">
        <v>104</v>
      </c>
      <c r="V16" s="12">
        <v>85</v>
      </c>
      <c r="W16" s="12">
        <v>51.1</v>
      </c>
      <c r="X16" s="12">
        <f>25.2+16.6</f>
        <v>41.8</v>
      </c>
      <c r="Y16" s="12">
        <v>75.8</v>
      </c>
      <c r="Z16" s="12">
        <v>84.8</v>
      </c>
      <c r="AA16" s="12">
        <v>48.9</v>
      </c>
      <c r="AB16" s="12">
        <v>43</v>
      </c>
      <c r="AC16" s="12">
        <v>96</v>
      </c>
      <c r="AD16" s="12">
        <v>85</v>
      </c>
      <c r="AE16" s="12">
        <v>46</v>
      </c>
      <c r="AF16" s="12">
        <v>52</v>
      </c>
      <c r="AG16" s="12">
        <v>73</v>
      </c>
      <c r="AH16" s="12">
        <v>70</v>
      </c>
      <c r="AI16" s="12">
        <v>51</v>
      </c>
      <c r="AJ16" s="12">
        <v>98</v>
      </c>
      <c r="AK16" s="12">
        <v>94</v>
      </c>
      <c r="AL16" s="12">
        <v>50</v>
      </c>
      <c r="AM16" s="12">
        <v>62</v>
      </c>
      <c r="AN16" s="12">
        <v>85</v>
      </c>
      <c r="AO16" s="12">
        <v>80</v>
      </c>
      <c r="AP16" s="12">
        <v>38</v>
      </c>
      <c r="AQ16" s="12">
        <v>41</v>
      </c>
      <c r="AR16" s="12">
        <v>96</v>
      </c>
      <c r="AS16" s="6"/>
      <c r="AT16" s="6"/>
      <c r="AU16" s="6"/>
    </row>
    <row r="17" spans="2:47" ht="12" customHeight="1">
      <c r="B17" s="9" t="s">
        <v>233</v>
      </c>
      <c r="C17" s="288"/>
      <c r="D17" s="12">
        <v>37</v>
      </c>
      <c r="E17" s="12">
        <v>32</v>
      </c>
      <c r="F17" s="12">
        <v>34.200000000000003</v>
      </c>
      <c r="G17" s="12">
        <v>35</v>
      </c>
      <c r="H17" s="12">
        <v>35</v>
      </c>
      <c r="I17" s="12">
        <v>39</v>
      </c>
      <c r="J17" s="12">
        <v>28</v>
      </c>
      <c r="K17" s="12">
        <v>15</v>
      </c>
      <c r="L17" s="12">
        <v>0</v>
      </c>
      <c r="M17" s="12">
        <v>0</v>
      </c>
      <c r="N17" s="288"/>
      <c r="O17" s="10">
        <v>1.72</v>
      </c>
      <c r="P17" s="311">
        <v>5.3532085237484202</v>
      </c>
      <c r="Q17" s="311">
        <v>8.3000000000000007</v>
      </c>
      <c r="R17" s="311">
        <v>9.4</v>
      </c>
      <c r="S17" s="311">
        <v>6.8</v>
      </c>
      <c r="T17" s="311">
        <v>6.3</v>
      </c>
      <c r="U17" s="246">
        <v>15</v>
      </c>
      <c r="V17" s="12">
        <v>12</v>
      </c>
      <c r="W17" s="12">
        <v>6.5</v>
      </c>
      <c r="X17" s="12">
        <v>5.4</v>
      </c>
      <c r="Y17" s="12">
        <v>8.5</v>
      </c>
      <c r="Z17" s="12">
        <v>10.199999999999999</v>
      </c>
      <c r="AA17" s="12">
        <v>5.9</v>
      </c>
      <c r="AB17" s="12">
        <v>5</v>
      </c>
      <c r="AC17" s="12">
        <v>13</v>
      </c>
      <c r="AD17" s="12">
        <v>12</v>
      </c>
      <c r="AE17" s="12">
        <v>7</v>
      </c>
      <c r="AF17" s="12">
        <v>7</v>
      </c>
      <c r="AG17" s="12">
        <v>9</v>
      </c>
      <c r="AH17" s="12">
        <v>9</v>
      </c>
      <c r="AI17" s="12">
        <v>6</v>
      </c>
      <c r="AJ17" s="12">
        <v>13</v>
      </c>
      <c r="AK17" s="12">
        <v>13</v>
      </c>
      <c r="AL17" s="12">
        <v>7</v>
      </c>
      <c r="AM17" s="12">
        <v>8</v>
      </c>
      <c r="AN17" s="12">
        <v>11</v>
      </c>
      <c r="AO17" s="12">
        <v>6</v>
      </c>
      <c r="AP17" s="12">
        <v>4</v>
      </c>
      <c r="AQ17" s="12">
        <v>5</v>
      </c>
      <c r="AR17" s="12">
        <v>13</v>
      </c>
      <c r="AS17" s="6"/>
      <c r="AT17" s="6"/>
      <c r="AU17" s="6"/>
    </row>
    <row r="18" spans="2:47" ht="12" customHeight="1">
      <c r="B18" s="9" t="s">
        <v>234</v>
      </c>
      <c r="C18" s="288"/>
      <c r="D18" s="12">
        <v>272</v>
      </c>
      <c r="E18" s="12">
        <v>243</v>
      </c>
      <c r="F18" s="12">
        <v>244.5</v>
      </c>
      <c r="G18" s="12">
        <v>237</v>
      </c>
      <c r="H18" s="12">
        <v>0</v>
      </c>
      <c r="I18" s="12">
        <v>0</v>
      </c>
      <c r="J18" s="12">
        <v>0</v>
      </c>
      <c r="K18" s="12">
        <v>0</v>
      </c>
      <c r="L18" s="12">
        <v>0</v>
      </c>
      <c r="M18" s="12">
        <v>0</v>
      </c>
      <c r="N18" s="288"/>
      <c r="O18" s="10">
        <v>40.65</v>
      </c>
      <c r="P18" s="311">
        <v>39.870793048733702</v>
      </c>
      <c r="Q18" s="311">
        <v>71.8</v>
      </c>
      <c r="R18" s="311">
        <v>77.2</v>
      </c>
      <c r="S18" s="311">
        <v>53.9</v>
      </c>
      <c r="T18" s="311">
        <v>48.2</v>
      </c>
      <c r="U18" s="246">
        <v>93</v>
      </c>
      <c r="V18" s="12">
        <v>73</v>
      </c>
      <c r="W18" s="12">
        <v>52.9</v>
      </c>
      <c r="X18" s="12">
        <v>46.6</v>
      </c>
      <c r="Y18" s="12">
        <v>70.7</v>
      </c>
      <c r="Z18" s="12">
        <v>76.400000000000006</v>
      </c>
      <c r="AA18" s="12">
        <v>43.3</v>
      </c>
      <c r="AB18" s="12">
        <v>42</v>
      </c>
      <c r="AC18" s="12">
        <v>83</v>
      </c>
      <c r="AD18" s="12">
        <v>79</v>
      </c>
      <c r="AE18" s="12">
        <v>53</v>
      </c>
      <c r="AF18" s="12">
        <v>57</v>
      </c>
      <c r="AG18" s="12">
        <v>48</v>
      </c>
      <c r="AH18" s="12">
        <v>0</v>
      </c>
      <c r="AI18" s="12">
        <v>0</v>
      </c>
      <c r="AJ18" s="12">
        <v>0</v>
      </c>
      <c r="AK18" s="12">
        <v>0</v>
      </c>
      <c r="AL18" s="12">
        <v>0</v>
      </c>
      <c r="AM18" s="12">
        <v>0</v>
      </c>
      <c r="AN18" s="12">
        <v>0</v>
      </c>
      <c r="AO18" s="12">
        <v>0</v>
      </c>
      <c r="AP18" s="12">
        <v>0</v>
      </c>
      <c r="AQ18" s="12">
        <v>0</v>
      </c>
      <c r="AR18" s="12">
        <v>0</v>
      </c>
      <c r="AS18" s="6"/>
      <c r="AT18" s="6"/>
      <c r="AU18" s="6"/>
    </row>
    <row r="19" spans="2:47" ht="12" customHeight="1">
      <c r="B19" s="9" t="s">
        <v>235</v>
      </c>
      <c r="C19" s="288"/>
      <c r="D19" s="12">
        <v>638.04365044583301</v>
      </c>
      <c r="E19" s="12">
        <v>490</v>
      </c>
      <c r="F19" s="12">
        <v>519</v>
      </c>
      <c r="G19" s="12">
        <v>536</v>
      </c>
      <c r="H19" s="12">
        <v>567</v>
      </c>
      <c r="I19" s="12">
        <v>610</v>
      </c>
      <c r="J19" s="12">
        <v>745</v>
      </c>
      <c r="K19" s="12">
        <v>1003</v>
      </c>
      <c r="L19" s="12">
        <v>65</v>
      </c>
      <c r="M19" s="12">
        <v>0</v>
      </c>
      <c r="N19" s="288"/>
      <c r="O19" s="10">
        <v>103.81</v>
      </c>
      <c r="P19" s="311">
        <v>98.663513968412005</v>
      </c>
      <c r="Q19" s="311">
        <v>172</v>
      </c>
      <c r="R19" s="311">
        <v>186</v>
      </c>
      <c r="S19" s="311">
        <v>124.8</v>
      </c>
      <c r="T19" s="311">
        <v>109.3</v>
      </c>
      <c r="U19" s="246">
        <v>218</v>
      </c>
      <c r="V19" s="12">
        <v>200</v>
      </c>
      <c r="W19" s="12">
        <v>86.8</v>
      </c>
      <c r="X19" s="12">
        <v>68.2</v>
      </c>
      <c r="Y19" s="12">
        <v>134.9</v>
      </c>
      <c r="Z19" s="12">
        <v>151.5</v>
      </c>
      <c r="AA19" s="12">
        <v>89.5</v>
      </c>
      <c r="AB19" s="12">
        <v>89</v>
      </c>
      <c r="AC19" s="12">
        <v>189</v>
      </c>
      <c r="AD19" s="12">
        <v>180</v>
      </c>
      <c r="AE19" s="12">
        <v>102</v>
      </c>
      <c r="AF19" s="12">
        <v>106</v>
      </c>
      <c r="AG19" s="12">
        <v>148</v>
      </c>
      <c r="AH19" s="12">
        <v>154</v>
      </c>
      <c r="AI19" s="12">
        <v>105</v>
      </c>
      <c r="AJ19" s="12">
        <v>205</v>
      </c>
      <c r="AK19" s="12">
        <v>205</v>
      </c>
      <c r="AL19" s="12">
        <v>104</v>
      </c>
      <c r="AM19" s="12">
        <v>126</v>
      </c>
      <c r="AN19" s="12">
        <v>175</v>
      </c>
      <c r="AO19" s="12">
        <v>176</v>
      </c>
      <c r="AP19" s="12">
        <v>85</v>
      </c>
      <c r="AQ19" s="12">
        <v>92</v>
      </c>
      <c r="AR19" s="12">
        <v>392</v>
      </c>
      <c r="AS19" s="6"/>
      <c r="AT19" s="6"/>
      <c r="AU19" s="6"/>
    </row>
    <row r="20" spans="2:47" ht="12" customHeight="1">
      <c r="B20" s="9" t="s">
        <v>236</v>
      </c>
      <c r="C20" s="288"/>
      <c r="D20" s="12">
        <v>708.9</v>
      </c>
      <c r="E20" s="12">
        <v>691</v>
      </c>
      <c r="F20" s="12">
        <v>676</v>
      </c>
      <c r="G20" s="12">
        <v>765</v>
      </c>
      <c r="H20" s="12">
        <v>567</v>
      </c>
      <c r="I20" s="12">
        <v>707</v>
      </c>
      <c r="J20" s="12">
        <v>726</v>
      </c>
      <c r="K20" s="12">
        <v>709</v>
      </c>
      <c r="L20" s="12">
        <v>693</v>
      </c>
      <c r="M20" s="12">
        <v>326</v>
      </c>
      <c r="N20" s="288"/>
      <c r="O20" s="10">
        <f>33.51+42.3</f>
        <v>75.81</v>
      </c>
      <c r="P20" s="311">
        <f>38.1894479034895+48.031720640879</f>
        <v>86.22116854436851</v>
      </c>
      <c r="Q20" s="311">
        <v>194.5</v>
      </c>
      <c r="R20" s="311">
        <v>206.3</v>
      </c>
      <c r="S20" s="311">
        <v>152.4</v>
      </c>
      <c r="T20" s="311">
        <v>120.5</v>
      </c>
      <c r="U20" s="246">
        <v>230</v>
      </c>
      <c r="V20" s="12">
        <v>210</v>
      </c>
      <c r="W20" s="12">
        <v>157.6</v>
      </c>
      <c r="X20" s="12">
        <f>53.9+67.7</f>
        <v>121.6</v>
      </c>
      <c r="Y20" s="12">
        <v>201.6</v>
      </c>
      <c r="Z20" s="12">
        <v>224.4</v>
      </c>
      <c r="AA20" s="12">
        <v>132.80000000000001</v>
      </c>
      <c r="AB20" s="12">
        <v>80</v>
      </c>
      <c r="AC20" s="12">
        <v>239</v>
      </c>
      <c r="AD20" s="12">
        <v>245</v>
      </c>
      <c r="AE20" s="12">
        <v>161</v>
      </c>
      <c r="AF20" s="12">
        <v>157</v>
      </c>
      <c r="AG20" s="12">
        <v>202</v>
      </c>
      <c r="AH20" s="12">
        <v>188</v>
      </c>
      <c r="AI20" s="12">
        <v>121</v>
      </c>
      <c r="AJ20" s="12">
        <v>101</v>
      </c>
      <c r="AK20" s="12">
        <v>169</v>
      </c>
      <c r="AL20" s="12">
        <v>144</v>
      </c>
      <c r="AM20" s="12">
        <v>168</v>
      </c>
      <c r="AN20" s="12">
        <v>226</v>
      </c>
      <c r="AO20" s="12">
        <v>220</v>
      </c>
      <c r="AP20" s="12">
        <v>122</v>
      </c>
      <c r="AQ20" s="12">
        <v>130</v>
      </c>
      <c r="AR20" s="12">
        <v>254</v>
      </c>
      <c r="AS20" s="6"/>
      <c r="AT20" s="6"/>
      <c r="AU20" s="6"/>
    </row>
    <row r="21" spans="2:47" ht="12" customHeight="1">
      <c r="B21" s="9" t="s">
        <v>237</v>
      </c>
      <c r="C21" s="288"/>
      <c r="D21" s="12">
        <v>1425.8</v>
      </c>
      <c r="E21" s="12">
        <v>1348</v>
      </c>
      <c r="F21" s="12">
        <v>1120</v>
      </c>
      <c r="G21" s="12">
        <v>103</v>
      </c>
      <c r="H21" s="12"/>
      <c r="I21" s="12"/>
      <c r="J21" s="12"/>
      <c r="K21" s="12"/>
      <c r="L21" s="12"/>
      <c r="M21" s="12"/>
      <c r="N21" s="288"/>
      <c r="O21" s="10">
        <f>73.62+77.32</f>
        <v>150.94</v>
      </c>
      <c r="P21" s="311">
        <f>96.633489184865+66.476172802865</f>
        <v>163.10966198772999</v>
      </c>
      <c r="Q21" s="311">
        <v>362.3</v>
      </c>
      <c r="R21" s="311">
        <v>428.2</v>
      </c>
      <c r="S21" s="311">
        <v>291.60000000000002</v>
      </c>
      <c r="T21" s="311">
        <v>248.5</v>
      </c>
      <c r="U21" s="246">
        <v>458</v>
      </c>
      <c r="V21" s="12">
        <v>410</v>
      </c>
      <c r="W21" s="12">
        <v>303.3</v>
      </c>
      <c r="X21" s="12">
        <f>125.9+126.9</f>
        <v>252.8</v>
      </c>
      <c r="Y21" s="12">
        <v>381.4</v>
      </c>
      <c r="Z21" s="12">
        <v>422.1</v>
      </c>
      <c r="AA21" s="12">
        <v>271.39999999999998</v>
      </c>
      <c r="AB21" s="12">
        <v>204</v>
      </c>
      <c r="AC21" s="12">
        <v>222</v>
      </c>
      <c r="AD21" s="12">
        <v>101</v>
      </c>
      <c r="AE21" s="12">
        <v>2</v>
      </c>
      <c r="AF21" s="12"/>
      <c r="AG21" s="12"/>
      <c r="AH21" s="12"/>
      <c r="AI21" s="12"/>
      <c r="AJ21" s="12"/>
      <c r="AK21" s="12"/>
      <c r="AL21" s="12"/>
      <c r="AM21" s="12"/>
      <c r="AN21" s="12"/>
      <c r="AO21" s="12"/>
      <c r="AP21" s="12"/>
      <c r="AQ21" s="12"/>
      <c r="AR21" s="12"/>
      <c r="AS21" s="6"/>
      <c r="AT21" s="6"/>
      <c r="AU21" s="6"/>
    </row>
    <row r="22" spans="2:47" ht="12" customHeight="1">
      <c r="B22" s="9" t="s">
        <v>238</v>
      </c>
      <c r="C22" s="288"/>
      <c r="D22" s="12">
        <v>801.8</v>
      </c>
      <c r="E22" s="12">
        <v>734</v>
      </c>
      <c r="F22" s="12">
        <v>754</v>
      </c>
      <c r="G22" s="12">
        <v>808</v>
      </c>
      <c r="H22" s="12">
        <v>735</v>
      </c>
      <c r="I22" s="12">
        <v>734</v>
      </c>
      <c r="J22" s="12">
        <v>374</v>
      </c>
      <c r="K22" s="12">
        <v>0</v>
      </c>
      <c r="L22" s="12">
        <v>0</v>
      </c>
      <c r="M22" s="12">
        <v>0</v>
      </c>
      <c r="N22" s="288"/>
      <c r="O22" s="10">
        <v>87.12</v>
      </c>
      <c r="P22" s="311">
        <v>97.932284977449001</v>
      </c>
      <c r="Q22" s="311">
        <v>206.8</v>
      </c>
      <c r="R22" s="311">
        <v>244.5</v>
      </c>
      <c r="S22" s="311">
        <v>178</v>
      </c>
      <c r="T22" s="311">
        <v>128.1</v>
      </c>
      <c r="U22" s="246">
        <v>251</v>
      </c>
      <c r="V22" s="12">
        <v>228</v>
      </c>
      <c r="W22" s="12">
        <v>176.3</v>
      </c>
      <c r="X22" s="12">
        <v>108.6</v>
      </c>
      <c r="Y22" s="12">
        <v>221.1</v>
      </c>
      <c r="Z22" s="12">
        <v>243.7</v>
      </c>
      <c r="AA22" s="12">
        <v>144</v>
      </c>
      <c r="AB22" s="12">
        <v>114</v>
      </c>
      <c r="AC22" s="12">
        <v>252</v>
      </c>
      <c r="AD22" s="12">
        <v>252</v>
      </c>
      <c r="AE22" s="12">
        <v>176</v>
      </c>
      <c r="AF22" s="12">
        <v>166</v>
      </c>
      <c r="AG22" s="12">
        <v>214</v>
      </c>
      <c r="AH22" s="12">
        <v>208</v>
      </c>
      <c r="AI22" s="12">
        <v>125</v>
      </c>
      <c r="AJ22" s="12">
        <v>215</v>
      </c>
      <c r="AK22" s="12">
        <v>173</v>
      </c>
      <c r="AL22" s="12">
        <v>160</v>
      </c>
      <c r="AM22" s="12">
        <v>164</v>
      </c>
      <c r="AN22" s="12">
        <v>237</v>
      </c>
      <c r="AO22" s="12">
        <v>227</v>
      </c>
      <c r="AP22" s="12">
        <v>75</v>
      </c>
      <c r="AQ22" s="12">
        <v>57</v>
      </c>
      <c r="AR22" s="12">
        <v>13</v>
      </c>
      <c r="AS22" s="6"/>
      <c r="AT22" s="6"/>
      <c r="AU22" s="6"/>
    </row>
    <row r="23" spans="2:47" ht="12" customHeight="1">
      <c r="B23" s="9" t="s">
        <v>239</v>
      </c>
      <c r="C23" s="288"/>
      <c r="D23" s="12">
        <v>467.3</v>
      </c>
      <c r="E23" s="12">
        <v>430</v>
      </c>
      <c r="F23" s="12">
        <v>439.8</v>
      </c>
      <c r="G23" s="12">
        <v>452</v>
      </c>
      <c r="H23" s="12">
        <v>421</v>
      </c>
      <c r="I23" s="12">
        <v>277</v>
      </c>
      <c r="J23" s="12">
        <v>23</v>
      </c>
      <c r="K23" s="12">
        <v>0</v>
      </c>
      <c r="L23" s="12">
        <v>0</v>
      </c>
      <c r="M23" s="12">
        <v>0</v>
      </c>
      <c r="N23" s="288"/>
      <c r="O23" s="10">
        <v>67.739999999999995</v>
      </c>
      <c r="P23" s="311">
        <v>66.284845883401999</v>
      </c>
      <c r="Q23" s="311">
        <v>123.4</v>
      </c>
      <c r="R23" s="311">
        <v>129.4</v>
      </c>
      <c r="S23" s="311">
        <v>101.1</v>
      </c>
      <c r="T23" s="311">
        <v>84.2</v>
      </c>
      <c r="U23" s="246">
        <v>152</v>
      </c>
      <c r="V23" s="12">
        <v>130</v>
      </c>
      <c r="W23" s="12">
        <v>96.2</v>
      </c>
      <c r="X23" s="12">
        <v>72.2</v>
      </c>
      <c r="Y23" s="12">
        <v>132.30000000000001</v>
      </c>
      <c r="Z23" s="12">
        <v>140.1</v>
      </c>
      <c r="AA23" s="12">
        <v>74.7</v>
      </c>
      <c r="AB23" s="12">
        <v>82</v>
      </c>
      <c r="AC23" s="12">
        <v>143</v>
      </c>
      <c r="AD23" s="12">
        <v>143</v>
      </c>
      <c r="AE23" s="12">
        <v>90</v>
      </c>
      <c r="AF23" s="12">
        <v>101</v>
      </c>
      <c r="AG23" s="12">
        <v>118</v>
      </c>
      <c r="AH23" s="12">
        <v>116</v>
      </c>
      <c r="AI23" s="12">
        <v>91</v>
      </c>
      <c r="AJ23" s="12">
        <v>129</v>
      </c>
      <c r="AK23" s="12">
        <v>112</v>
      </c>
      <c r="AL23" s="12">
        <v>69</v>
      </c>
      <c r="AM23" s="12">
        <v>69</v>
      </c>
      <c r="AN23" s="12">
        <v>27</v>
      </c>
      <c r="AO23" s="12">
        <v>23</v>
      </c>
      <c r="AP23" s="12">
        <v>0</v>
      </c>
      <c r="AQ23" s="12">
        <v>0</v>
      </c>
      <c r="AR23" s="12">
        <v>0</v>
      </c>
      <c r="AS23" s="6"/>
      <c r="AT23" s="6"/>
      <c r="AU23" s="6"/>
    </row>
    <row r="24" spans="2:47" ht="12" customHeight="1">
      <c r="B24" s="9" t="s">
        <v>240</v>
      </c>
      <c r="C24" s="288"/>
      <c r="D24" s="12">
        <v>1195.2</v>
      </c>
      <c r="E24" s="12">
        <v>1054</v>
      </c>
      <c r="F24" s="12">
        <v>1089.2</v>
      </c>
      <c r="G24" s="12">
        <v>416</v>
      </c>
      <c r="H24" s="12"/>
      <c r="I24" s="12"/>
      <c r="J24" s="12"/>
      <c r="K24" s="12"/>
      <c r="L24" s="12"/>
      <c r="M24" s="12"/>
      <c r="N24" s="288"/>
      <c r="O24" s="10">
        <v>172.97</v>
      </c>
      <c r="P24" s="311">
        <v>166.16524600470399</v>
      </c>
      <c r="Q24" s="311">
        <v>326.60000000000002</v>
      </c>
      <c r="R24" s="311">
        <v>339.4</v>
      </c>
      <c r="S24" s="311">
        <v>229.2</v>
      </c>
      <c r="T24" s="311">
        <v>212.1</v>
      </c>
      <c r="U24" s="246">
        <v>414</v>
      </c>
      <c r="V24" s="12">
        <v>327</v>
      </c>
      <c r="W24" s="12">
        <v>234</v>
      </c>
      <c r="X24" s="12">
        <v>174</v>
      </c>
      <c r="Y24" s="12">
        <v>318.5</v>
      </c>
      <c r="Z24" s="12">
        <v>324.8</v>
      </c>
      <c r="AA24" s="12">
        <v>191.1</v>
      </c>
      <c r="AB24" s="12">
        <v>207</v>
      </c>
      <c r="AC24" s="12">
        <v>366</v>
      </c>
      <c r="AD24" s="12">
        <v>314</v>
      </c>
      <c r="AE24" s="12">
        <v>92</v>
      </c>
      <c r="AF24" s="12">
        <v>10</v>
      </c>
      <c r="AG24" s="12"/>
      <c r="AH24" s="12"/>
      <c r="AI24" s="12"/>
      <c r="AJ24" s="12"/>
      <c r="AK24" s="12"/>
      <c r="AL24" s="12"/>
      <c r="AM24" s="12"/>
      <c r="AN24" s="12"/>
      <c r="AO24" s="12"/>
      <c r="AP24" s="12"/>
      <c r="AQ24" s="12"/>
      <c r="AR24" s="12"/>
      <c r="AS24" s="6"/>
      <c r="AT24" s="6"/>
      <c r="AU24" s="6"/>
    </row>
    <row r="25" spans="2:47" ht="12" customHeight="1">
      <c r="B25" s="9" t="s">
        <v>241</v>
      </c>
      <c r="C25" s="288"/>
      <c r="D25" s="12">
        <v>2568.8000000000002</v>
      </c>
      <c r="E25" s="12">
        <v>1150</v>
      </c>
      <c r="F25" s="12"/>
      <c r="G25" s="12"/>
      <c r="H25" s="12"/>
      <c r="I25" s="12"/>
      <c r="J25" s="12"/>
      <c r="K25" s="12"/>
      <c r="L25" s="12"/>
      <c r="M25" s="12"/>
      <c r="N25" s="288"/>
      <c r="O25" s="10">
        <v>411.72</v>
      </c>
      <c r="P25" s="311">
        <v>418.06449471616997</v>
      </c>
      <c r="Q25" s="311">
        <v>689.2</v>
      </c>
      <c r="R25" s="311">
        <v>758.6</v>
      </c>
      <c r="S25" s="311">
        <v>546.70000000000005</v>
      </c>
      <c r="T25" s="311">
        <v>470.1</v>
      </c>
      <c r="U25" s="246">
        <v>793</v>
      </c>
      <c r="V25" s="12">
        <v>575</v>
      </c>
      <c r="W25" s="12">
        <v>386.4</v>
      </c>
      <c r="X25" s="12">
        <v>167.2</v>
      </c>
      <c r="Y25" s="12">
        <v>21.2</v>
      </c>
      <c r="Z25" s="12"/>
      <c r="AA25" s="12"/>
      <c r="AB25" s="12"/>
      <c r="AC25" s="12"/>
      <c r="AD25" s="12"/>
      <c r="AE25" s="12"/>
      <c r="AF25" s="12"/>
      <c r="AG25" s="12"/>
      <c r="AH25" s="12"/>
      <c r="AI25" s="12"/>
      <c r="AJ25" s="12"/>
      <c r="AK25" s="12"/>
      <c r="AL25" s="12"/>
      <c r="AM25" s="12"/>
      <c r="AN25" s="12"/>
      <c r="AO25" s="12"/>
      <c r="AP25" s="12"/>
      <c r="AQ25" s="12"/>
      <c r="AR25" s="12"/>
      <c r="AS25" s="6"/>
      <c r="AT25" s="6"/>
      <c r="AU25" s="6"/>
    </row>
    <row r="26" spans="2:47" s="21" customFormat="1" ht="12" customHeight="1">
      <c r="B26" s="15" t="s">
        <v>42</v>
      </c>
      <c r="C26" s="276"/>
      <c r="D26" s="17">
        <f>SUM(D14:D25)</f>
        <v>9455.7593842358729</v>
      </c>
      <c r="E26" s="17">
        <f>SUM(E14:E25)</f>
        <v>7416</v>
      </c>
      <c r="F26" s="17">
        <f>SUM(F14:F24)</f>
        <v>6116.3</v>
      </c>
      <c r="G26" s="18">
        <v>4516</v>
      </c>
      <c r="H26" s="18">
        <v>3138</v>
      </c>
      <c r="I26" s="18">
        <v>3290</v>
      </c>
      <c r="J26" s="18">
        <v>2444</v>
      </c>
      <c r="K26" s="18">
        <v>2292</v>
      </c>
      <c r="L26" s="18">
        <v>1426</v>
      </c>
      <c r="M26" s="18">
        <v>1272</v>
      </c>
      <c r="N26" s="276"/>
      <c r="O26" s="43">
        <f t="shared" ref="O26:T26" si="2">SUM(O14:O25)</f>
        <v>1271.71</v>
      </c>
      <c r="P26" s="314">
        <f t="shared" si="2"/>
        <v>1326.0530803339643</v>
      </c>
      <c r="Q26" s="312">
        <f t="shared" si="2"/>
        <v>2524.7534622609637</v>
      </c>
      <c r="R26" s="312">
        <f t="shared" si="2"/>
        <v>2784</v>
      </c>
      <c r="S26" s="312">
        <f t="shared" si="2"/>
        <v>1942</v>
      </c>
      <c r="T26" s="312">
        <f t="shared" si="2"/>
        <v>1663.8000000000002</v>
      </c>
      <c r="U26" s="247">
        <f t="shared" ref="U26:Y26" si="3">SUM(U14:U25)</f>
        <v>3066</v>
      </c>
      <c r="V26" s="17">
        <f t="shared" si="3"/>
        <v>2547</v>
      </c>
      <c r="W26" s="17">
        <f t="shared" si="3"/>
        <v>1777.6999999999998</v>
      </c>
      <c r="X26" s="17">
        <f t="shared" si="3"/>
        <v>1231.9000000000003</v>
      </c>
      <c r="Y26" s="17">
        <f t="shared" si="3"/>
        <v>1858.3999999999999</v>
      </c>
      <c r="Z26" s="17">
        <f>SUM(Z14:Z24)</f>
        <v>2000.3</v>
      </c>
      <c r="AA26" s="17">
        <f>SUM(AA14:AA24)</f>
        <v>1180</v>
      </c>
      <c r="AB26" s="17">
        <v>997</v>
      </c>
      <c r="AC26" s="19">
        <v>1939</v>
      </c>
      <c r="AD26" s="18">
        <v>1678</v>
      </c>
      <c r="AE26" s="18">
        <f>+SUM(AE14:AE24)</f>
        <v>934</v>
      </c>
      <c r="AF26" s="18">
        <f>+SUM(AF14:AF24)</f>
        <v>851</v>
      </c>
      <c r="AG26" s="18">
        <v>1053</v>
      </c>
      <c r="AH26" s="18">
        <v>896</v>
      </c>
      <c r="AI26" s="18">
        <v>583</v>
      </c>
      <c r="AJ26" s="18">
        <v>940</v>
      </c>
      <c r="AK26" s="18">
        <v>955</v>
      </c>
      <c r="AL26" s="18">
        <v>645</v>
      </c>
      <c r="AM26" s="18">
        <v>736</v>
      </c>
      <c r="AN26" s="18">
        <v>954</v>
      </c>
      <c r="AO26" s="18">
        <v>827</v>
      </c>
      <c r="AP26" s="18">
        <v>372</v>
      </c>
      <c r="AQ26" s="18">
        <v>371</v>
      </c>
      <c r="AR26" s="18">
        <v>872</v>
      </c>
      <c r="AS26" s="20"/>
      <c r="AT26" s="20"/>
      <c r="AU26" s="20"/>
    </row>
    <row r="27" spans="2:47" s="21" customFormat="1" ht="12" customHeight="1">
      <c r="B27" s="7"/>
      <c r="C27" s="276"/>
      <c r="D27" s="23"/>
      <c r="E27" s="23"/>
      <c r="F27" s="23"/>
      <c r="G27" s="23"/>
      <c r="H27" s="23"/>
      <c r="I27" s="23"/>
      <c r="J27" s="23"/>
      <c r="K27" s="23"/>
      <c r="L27" s="23"/>
      <c r="M27" s="23"/>
      <c r="N27" s="276"/>
      <c r="O27" s="22"/>
      <c r="P27" s="313"/>
      <c r="Q27" s="313"/>
      <c r="R27" s="313"/>
      <c r="S27" s="313"/>
      <c r="T27" s="313"/>
      <c r="U27" s="248"/>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0"/>
      <c r="AT27" s="20"/>
      <c r="AU27" s="20"/>
    </row>
    <row r="28" spans="2:47" ht="12" customHeight="1">
      <c r="B28" s="7" t="s">
        <v>83</v>
      </c>
      <c r="C28" s="276"/>
      <c r="D28" s="23"/>
      <c r="E28" s="23"/>
      <c r="F28" s="23"/>
      <c r="G28" s="12"/>
      <c r="H28" s="12"/>
      <c r="I28" s="12"/>
      <c r="J28" s="12"/>
      <c r="K28" s="12"/>
      <c r="L28" s="12"/>
      <c r="M28" s="12"/>
      <c r="N28" s="276"/>
      <c r="O28" s="22"/>
      <c r="P28" s="313"/>
      <c r="Q28" s="313"/>
      <c r="R28" s="313"/>
      <c r="S28" s="313"/>
      <c r="T28" s="313"/>
      <c r="U28" s="248"/>
      <c r="V28" s="23"/>
      <c r="W28" s="23"/>
      <c r="X28" s="23"/>
      <c r="Y28" s="23"/>
      <c r="Z28" s="23"/>
      <c r="AA28" s="23"/>
      <c r="AB28" s="23"/>
      <c r="AC28" s="23"/>
      <c r="AD28" s="12"/>
      <c r="AE28" s="12"/>
      <c r="AF28" s="12"/>
      <c r="AG28" s="12"/>
      <c r="AH28" s="12"/>
      <c r="AI28" s="12"/>
      <c r="AJ28" s="12"/>
      <c r="AK28" s="12"/>
      <c r="AL28" s="12"/>
      <c r="AM28" s="12"/>
      <c r="AN28" s="12"/>
      <c r="AO28" s="12"/>
      <c r="AP28" s="12"/>
      <c r="AQ28" s="12"/>
      <c r="AR28" s="12"/>
      <c r="AS28" s="6"/>
      <c r="AT28" s="6"/>
      <c r="AU28" s="6"/>
    </row>
    <row r="29" spans="2:47" ht="12" customHeight="1">
      <c r="B29" s="9" t="s">
        <v>242</v>
      </c>
      <c r="C29" s="288"/>
      <c r="D29" s="12">
        <v>541.47452000000101</v>
      </c>
      <c r="E29" s="12">
        <v>491</v>
      </c>
      <c r="F29" s="12">
        <v>487.7</v>
      </c>
      <c r="G29" s="12">
        <v>542</v>
      </c>
      <c r="H29" s="12">
        <v>522</v>
      </c>
      <c r="I29" s="12">
        <v>321</v>
      </c>
      <c r="J29" s="12">
        <v>0</v>
      </c>
      <c r="K29" s="12">
        <v>0</v>
      </c>
      <c r="L29" s="12">
        <v>0</v>
      </c>
      <c r="M29" s="12">
        <v>0</v>
      </c>
      <c r="N29" s="288"/>
      <c r="O29" s="10">
        <v>82.1</v>
      </c>
      <c r="P29" s="311">
        <v>69.303939999999997</v>
      </c>
      <c r="Q29" s="311">
        <v>132.1</v>
      </c>
      <c r="R29" s="311">
        <v>167.92368920000098</v>
      </c>
      <c r="S29" s="311">
        <v>94.5</v>
      </c>
      <c r="T29" s="311">
        <v>89.338205600000038</v>
      </c>
      <c r="U29" s="246">
        <v>190</v>
      </c>
      <c r="V29" s="12">
        <v>161</v>
      </c>
      <c r="W29" s="12">
        <v>104.9</v>
      </c>
      <c r="X29" s="12">
        <v>89.2</v>
      </c>
      <c r="Y29" s="12">
        <v>136.19999999999999</v>
      </c>
      <c r="Z29" s="12">
        <v>146.9</v>
      </c>
      <c r="AA29" s="12">
        <v>87.8</v>
      </c>
      <c r="AB29" s="12">
        <v>112</v>
      </c>
      <c r="AC29" s="12">
        <v>141</v>
      </c>
      <c r="AD29" s="12">
        <v>147</v>
      </c>
      <c r="AE29" s="12">
        <v>102</v>
      </c>
      <c r="AF29" s="12">
        <v>121</v>
      </c>
      <c r="AG29" s="12">
        <v>172</v>
      </c>
      <c r="AH29" s="12">
        <v>166</v>
      </c>
      <c r="AI29" s="12">
        <v>109</v>
      </c>
      <c r="AJ29" s="12">
        <v>148</v>
      </c>
      <c r="AK29" s="12">
        <v>170</v>
      </c>
      <c r="AL29" s="12">
        <v>108</v>
      </c>
      <c r="AM29" s="12">
        <v>42</v>
      </c>
      <c r="AN29" s="12">
        <v>1</v>
      </c>
      <c r="AO29" s="12">
        <v>0</v>
      </c>
      <c r="AP29" s="12">
        <v>0</v>
      </c>
      <c r="AQ29" s="12">
        <v>0</v>
      </c>
      <c r="AR29" s="12">
        <v>0</v>
      </c>
      <c r="AS29" s="6"/>
      <c r="AT29" s="6"/>
      <c r="AU29" s="6"/>
    </row>
    <row r="30" spans="2:47" ht="12" customHeight="1">
      <c r="B30" s="9" t="s">
        <v>243</v>
      </c>
      <c r="C30" s="288"/>
      <c r="D30" s="12">
        <v>764.69639360000099</v>
      </c>
      <c r="E30" s="12">
        <v>623</v>
      </c>
      <c r="F30" s="12">
        <v>189.9</v>
      </c>
      <c r="G30" s="12"/>
      <c r="H30" s="12"/>
      <c r="I30" s="12"/>
      <c r="J30" s="12"/>
      <c r="K30" s="12"/>
      <c r="L30" s="12"/>
      <c r="M30" s="12"/>
      <c r="N30" s="288"/>
      <c r="O30" s="10">
        <v>125.49</v>
      </c>
      <c r="P30" s="311">
        <v>103.777395</v>
      </c>
      <c r="Q30" s="311">
        <v>203.3</v>
      </c>
      <c r="R30" s="311">
        <v>267.45825359999998</v>
      </c>
      <c r="S30" s="311">
        <v>154.4</v>
      </c>
      <c r="T30" s="311">
        <v>136.32565580000002</v>
      </c>
      <c r="U30" s="246">
        <v>207</v>
      </c>
      <c r="V30" s="12">
        <v>214</v>
      </c>
      <c r="W30" s="12">
        <v>129.69999999999999</v>
      </c>
      <c r="X30" s="12">
        <v>112.1</v>
      </c>
      <c r="Y30" s="12">
        <v>166.7</v>
      </c>
      <c r="Z30" s="12">
        <v>158.1</v>
      </c>
      <c r="AA30" s="12">
        <v>31.8</v>
      </c>
      <c r="AB30" s="12"/>
      <c r="AC30" s="12"/>
      <c r="AD30" s="12"/>
      <c r="AE30" s="12"/>
      <c r="AF30" s="12"/>
      <c r="AG30" s="12"/>
      <c r="AH30" s="12"/>
      <c r="AI30" s="12"/>
      <c r="AJ30" s="12"/>
      <c r="AK30" s="12"/>
      <c r="AL30" s="12"/>
      <c r="AM30" s="12"/>
      <c r="AN30" s="12"/>
      <c r="AO30" s="12"/>
      <c r="AP30" s="12"/>
      <c r="AQ30" s="12"/>
      <c r="AR30" s="12"/>
      <c r="AS30" s="6"/>
      <c r="AT30" s="6"/>
      <c r="AU30" s="6"/>
    </row>
    <row r="31" spans="2:47" ht="12" customHeight="1">
      <c r="B31" s="9" t="s">
        <v>244</v>
      </c>
      <c r="C31" s="288"/>
      <c r="D31" s="12">
        <v>566.94120600000099</v>
      </c>
      <c r="E31" s="12">
        <v>629</v>
      </c>
      <c r="F31" s="12">
        <v>584.4</v>
      </c>
      <c r="G31" s="12">
        <v>559</v>
      </c>
      <c r="H31" s="12">
        <v>67</v>
      </c>
      <c r="I31" s="12">
        <v>0</v>
      </c>
      <c r="J31" s="12">
        <v>0</v>
      </c>
      <c r="K31" s="12">
        <v>0</v>
      </c>
      <c r="L31" s="12">
        <v>0</v>
      </c>
      <c r="M31" s="12">
        <v>0</v>
      </c>
      <c r="N31" s="288"/>
      <c r="O31" s="10">
        <v>107.38</v>
      </c>
      <c r="P31" s="311">
        <v>85.638859999999994</v>
      </c>
      <c r="Q31" s="311">
        <v>160.69999999999999</v>
      </c>
      <c r="R31" s="311">
        <v>126.41325080000098</v>
      </c>
      <c r="S31" s="311">
        <v>122.5</v>
      </c>
      <c r="T31" s="311">
        <v>107.70546379999999</v>
      </c>
      <c r="U31" s="246">
        <v>210</v>
      </c>
      <c r="V31" s="12">
        <v>193</v>
      </c>
      <c r="W31" s="12">
        <v>133.69999999999999</v>
      </c>
      <c r="X31" s="12">
        <v>132.4</v>
      </c>
      <c r="Y31" s="12">
        <v>169.6</v>
      </c>
      <c r="Z31" s="12">
        <v>178.9</v>
      </c>
      <c r="AA31" s="12">
        <v>110.4</v>
      </c>
      <c r="AB31" s="12">
        <v>141</v>
      </c>
      <c r="AC31" s="12">
        <v>154</v>
      </c>
      <c r="AD31" s="12">
        <v>160</v>
      </c>
      <c r="AE31" s="12">
        <v>117</v>
      </c>
      <c r="AF31" s="12">
        <v>143</v>
      </c>
      <c r="AG31" s="12">
        <v>139</v>
      </c>
      <c r="AH31" s="12">
        <v>31</v>
      </c>
      <c r="AI31" s="12">
        <v>0</v>
      </c>
      <c r="AJ31" s="12">
        <v>0</v>
      </c>
      <c r="AK31" s="12">
        <v>0</v>
      </c>
      <c r="AL31" s="12">
        <v>0</v>
      </c>
      <c r="AM31" s="12">
        <v>0</v>
      </c>
      <c r="AN31" s="12">
        <v>0</v>
      </c>
      <c r="AO31" s="12">
        <v>0</v>
      </c>
      <c r="AP31" s="12">
        <v>0</v>
      </c>
      <c r="AQ31" s="12">
        <v>0</v>
      </c>
      <c r="AR31" s="12">
        <v>0</v>
      </c>
      <c r="AS31" s="6"/>
      <c r="AT31" s="6"/>
      <c r="AU31" s="6"/>
    </row>
    <row r="32" spans="2:47" ht="12" customHeight="1">
      <c r="B32" s="9" t="s">
        <v>245</v>
      </c>
      <c r="C32" s="288"/>
      <c r="D32" s="12">
        <v>426.86857400000099</v>
      </c>
      <c r="E32" s="12">
        <v>477</v>
      </c>
      <c r="F32" s="12">
        <v>443.7</v>
      </c>
      <c r="G32" s="12">
        <v>419</v>
      </c>
      <c r="H32" s="12">
        <v>75</v>
      </c>
      <c r="I32" s="12">
        <v>0</v>
      </c>
      <c r="J32" s="12">
        <v>0</v>
      </c>
      <c r="K32" s="12">
        <v>0</v>
      </c>
      <c r="L32" s="12">
        <v>0</v>
      </c>
      <c r="M32" s="12">
        <v>0</v>
      </c>
      <c r="N32" s="288"/>
      <c r="O32" s="10">
        <v>83.8</v>
      </c>
      <c r="P32" s="311">
        <v>73.487160000000003</v>
      </c>
      <c r="Q32" s="311">
        <v>115.1</v>
      </c>
      <c r="R32" s="311">
        <v>93.5061556</v>
      </c>
      <c r="S32" s="311">
        <v>91.8</v>
      </c>
      <c r="T32" s="311">
        <v>86.398525199999995</v>
      </c>
      <c r="U32" s="246">
        <v>155</v>
      </c>
      <c r="V32" s="12">
        <v>143</v>
      </c>
      <c r="W32" s="12">
        <v>102.6</v>
      </c>
      <c r="X32" s="12">
        <v>105</v>
      </c>
      <c r="Y32" s="12">
        <v>126.2</v>
      </c>
      <c r="Z32" s="12">
        <v>132.4</v>
      </c>
      <c r="AA32" s="12">
        <v>81.3</v>
      </c>
      <c r="AB32" s="12">
        <v>112</v>
      </c>
      <c r="AC32" s="12">
        <v>118</v>
      </c>
      <c r="AD32" s="12">
        <v>123</v>
      </c>
      <c r="AE32" s="12">
        <v>87</v>
      </c>
      <c r="AF32" s="12">
        <v>105</v>
      </c>
      <c r="AG32" s="12">
        <v>104</v>
      </c>
      <c r="AH32" s="12">
        <v>27</v>
      </c>
      <c r="AI32" s="12">
        <v>11</v>
      </c>
      <c r="AJ32" s="12">
        <v>1</v>
      </c>
      <c r="AK32" s="12">
        <v>0</v>
      </c>
      <c r="AL32" s="12">
        <v>0</v>
      </c>
      <c r="AM32" s="12">
        <v>0</v>
      </c>
      <c r="AN32" s="12">
        <v>0</v>
      </c>
      <c r="AO32" s="12">
        <v>0</v>
      </c>
      <c r="AP32" s="12">
        <v>0</v>
      </c>
      <c r="AQ32" s="12">
        <v>0</v>
      </c>
      <c r="AR32" s="12">
        <v>0</v>
      </c>
      <c r="AS32" s="6"/>
      <c r="AT32" s="6"/>
      <c r="AU32" s="6"/>
    </row>
    <row r="33" spans="2:47" s="21" customFormat="1" ht="12" customHeight="1">
      <c r="B33" s="15" t="s">
        <v>42</v>
      </c>
      <c r="C33" s="276"/>
      <c r="D33" s="19">
        <f>SUM(D29:D32)</f>
        <v>2299.9806936000041</v>
      </c>
      <c r="E33" s="19">
        <f>SUM(E29:E32)</f>
        <v>2220</v>
      </c>
      <c r="F33" s="19">
        <f>SUM(F29:F32)</f>
        <v>1705.7</v>
      </c>
      <c r="G33" s="18">
        <v>1520</v>
      </c>
      <c r="H33" s="18">
        <v>664</v>
      </c>
      <c r="I33" s="18">
        <v>321</v>
      </c>
      <c r="J33" s="18">
        <v>0</v>
      </c>
      <c r="K33" s="18">
        <v>0</v>
      </c>
      <c r="L33" s="18">
        <v>0</v>
      </c>
      <c r="M33" s="18">
        <v>0</v>
      </c>
      <c r="N33" s="276"/>
      <c r="O33" s="43">
        <f t="shared" ref="O33:T33" si="4">SUM(O29:O32)</f>
        <v>398.77</v>
      </c>
      <c r="P33" s="314">
        <f t="shared" si="4"/>
        <v>332.20735500000001</v>
      </c>
      <c r="Q33" s="314">
        <f t="shared" si="4"/>
        <v>611.19999999999993</v>
      </c>
      <c r="R33" s="314">
        <f t="shared" si="4"/>
        <v>655.30134920000205</v>
      </c>
      <c r="S33" s="314">
        <f t="shared" si="4"/>
        <v>463.2</v>
      </c>
      <c r="T33" s="314">
        <f t="shared" si="4"/>
        <v>419.76785040000004</v>
      </c>
      <c r="U33" s="249">
        <f t="shared" ref="U33:AA33" si="5">SUM(U29:U32)</f>
        <v>762</v>
      </c>
      <c r="V33" s="19">
        <f t="shared" si="5"/>
        <v>711</v>
      </c>
      <c r="W33" s="19">
        <f t="shared" si="5"/>
        <v>470.9</v>
      </c>
      <c r="X33" s="19">
        <f t="shared" si="5"/>
        <v>438.70000000000005</v>
      </c>
      <c r="Y33" s="19">
        <f t="shared" si="5"/>
        <v>598.70000000000005</v>
      </c>
      <c r="Z33" s="19">
        <f t="shared" si="5"/>
        <v>616.29999999999995</v>
      </c>
      <c r="AA33" s="19">
        <f t="shared" si="5"/>
        <v>311.3</v>
      </c>
      <c r="AB33" s="19">
        <v>365</v>
      </c>
      <c r="AC33" s="19">
        <v>413</v>
      </c>
      <c r="AD33" s="18">
        <v>430</v>
      </c>
      <c r="AE33" s="18">
        <f>SUM(AE29:AE32)</f>
        <v>306</v>
      </c>
      <c r="AF33" s="18">
        <f>SUM(AF29:AF32)</f>
        <v>369</v>
      </c>
      <c r="AG33" s="18">
        <v>415</v>
      </c>
      <c r="AH33" s="18">
        <v>224</v>
      </c>
      <c r="AI33" s="18">
        <v>120</v>
      </c>
      <c r="AJ33" s="18">
        <v>149</v>
      </c>
      <c r="AK33" s="18">
        <v>170</v>
      </c>
      <c r="AL33" s="18">
        <v>108</v>
      </c>
      <c r="AM33" s="18">
        <v>42</v>
      </c>
      <c r="AN33" s="18">
        <v>1</v>
      </c>
      <c r="AO33" s="18">
        <v>0</v>
      </c>
      <c r="AP33" s="18">
        <v>0</v>
      </c>
      <c r="AQ33" s="18">
        <v>0</v>
      </c>
      <c r="AR33" s="18">
        <v>0</v>
      </c>
      <c r="AS33" s="20"/>
      <c r="AT33" s="20"/>
      <c r="AU33" s="20"/>
    </row>
    <row r="34" spans="2:47" s="21" customFormat="1" ht="12" customHeight="1">
      <c r="B34" s="276"/>
      <c r="C34" s="276"/>
      <c r="D34" s="277"/>
      <c r="E34" s="277"/>
      <c r="F34" s="277"/>
      <c r="G34" s="278"/>
      <c r="H34" s="278"/>
      <c r="I34" s="278"/>
      <c r="J34" s="278"/>
      <c r="K34" s="278"/>
      <c r="L34" s="278"/>
      <c r="M34" s="278"/>
      <c r="N34" s="276"/>
      <c r="O34" s="279"/>
      <c r="P34" s="315"/>
      <c r="Q34" s="315"/>
      <c r="R34" s="315"/>
      <c r="S34" s="315"/>
      <c r="T34" s="315"/>
      <c r="U34" s="280"/>
      <c r="V34" s="277"/>
      <c r="W34" s="277"/>
      <c r="X34" s="277"/>
      <c r="Y34" s="277"/>
      <c r="Z34" s="277"/>
      <c r="AA34" s="277"/>
      <c r="AB34" s="277"/>
      <c r="AC34" s="277"/>
      <c r="AD34" s="278"/>
      <c r="AE34" s="278"/>
      <c r="AF34" s="278"/>
      <c r="AG34" s="278"/>
      <c r="AH34" s="278"/>
      <c r="AI34" s="278"/>
      <c r="AJ34" s="278"/>
      <c r="AK34" s="278"/>
      <c r="AL34" s="278"/>
      <c r="AM34" s="278"/>
      <c r="AN34" s="278"/>
      <c r="AO34" s="278"/>
      <c r="AP34" s="278"/>
      <c r="AQ34" s="278"/>
      <c r="AR34" s="278"/>
      <c r="AS34" s="20"/>
      <c r="AT34" s="20"/>
      <c r="AU34" s="20"/>
    </row>
    <row r="35" spans="2:47" s="21" customFormat="1" ht="12" customHeight="1">
      <c r="B35" s="7" t="s">
        <v>105</v>
      </c>
      <c r="C35" s="276"/>
      <c r="D35" s="277"/>
      <c r="E35" s="277"/>
      <c r="F35" s="277"/>
      <c r="G35" s="278"/>
      <c r="H35" s="278"/>
      <c r="I35" s="278"/>
      <c r="J35" s="278"/>
      <c r="K35" s="278"/>
      <c r="L35" s="278"/>
      <c r="M35" s="278"/>
      <c r="N35" s="276"/>
      <c r="O35" s="279"/>
      <c r="P35" s="315"/>
      <c r="Q35" s="315"/>
      <c r="R35" s="315"/>
      <c r="S35" s="315"/>
      <c r="T35" s="315"/>
      <c r="U35" s="280"/>
      <c r="V35" s="277"/>
      <c r="W35" s="277"/>
      <c r="X35" s="277"/>
      <c r="Y35" s="277"/>
      <c r="Z35" s="277"/>
      <c r="AA35" s="277"/>
      <c r="AB35" s="277"/>
      <c r="AC35" s="277"/>
      <c r="AD35" s="278"/>
      <c r="AE35" s="278"/>
      <c r="AF35" s="278"/>
      <c r="AG35" s="278"/>
      <c r="AH35" s="278"/>
      <c r="AI35" s="278"/>
      <c r="AJ35" s="278"/>
      <c r="AK35" s="278"/>
      <c r="AL35" s="278"/>
      <c r="AM35" s="278"/>
      <c r="AN35" s="278"/>
      <c r="AO35" s="278"/>
      <c r="AP35" s="278"/>
      <c r="AQ35" s="278"/>
      <c r="AR35" s="278"/>
      <c r="AS35" s="20"/>
      <c r="AT35" s="20"/>
      <c r="AU35" s="20"/>
    </row>
    <row r="36" spans="2:47" s="21" customFormat="1" ht="12" customHeight="1">
      <c r="B36" s="9" t="s">
        <v>246</v>
      </c>
      <c r="C36" s="288"/>
      <c r="D36" s="363">
        <v>1206.948676</v>
      </c>
      <c r="E36" s="277">
        <v>0</v>
      </c>
      <c r="F36" s="277">
        <v>0</v>
      </c>
      <c r="G36" s="278">
        <v>0</v>
      </c>
      <c r="H36" s="278">
        <v>0</v>
      </c>
      <c r="I36" s="278">
        <v>0</v>
      </c>
      <c r="J36" s="278">
        <v>0</v>
      </c>
      <c r="K36" s="278">
        <v>0</v>
      </c>
      <c r="L36" s="278">
        <v>0</v>
      </c>
      <c r="M36" s="278">
        <v>0</v>
      </c>
      <c r="N36" s="288"/>
      <c r="O36" s="301">
        <v>235.11</v>
      </c>
      <c r="P36" s="316">
        <v>451.16110754005001</v>
      </c>
      <c r="Q36" s="316">
        <v>835.1</v>
      </c>
      <c r="R36" s="316">
        <v>835.1</v>
      </c>
      <c r="S36" s="316">
        <v>308.2</v>
      </c>
      <c r="T36" s="316">
        <v>63.4</v>
      </c>
      <c r="U36" s="280">
        <v>0</v>
      </c>
      <c r="V36" s="277">
        <v>0</v>
      </c>
      <c r="W36" s="277">
        <v>0</v>
      </c>
      <c r="X36" s="277">
        <v>0</v>
      </c>
      <c r="Y36" s="277">
        <v>0</v>
      </c>
      <c r="Z36" s="277">
        <v>0</v>
      </c>
      <c r="AA36" s="277">
        <v>0</v>
      </c>
      <c r="AB36" s="277">
        <v>0</v>
      </c>
      <c r="AC36" s="277">
        <v>0</v>
      </c>
      <c r="AD36" s="278">
        <v>0</v>
      </c>
      <c r="AE36" s="278">
        <v>0</v>
      </c>
      <c r="AF36" s="278">
        <v>0</v>
      </c>
      <c r="AG36" s="278">
        <v>0</v>
      </c>
      <c r="AH36" s="278">
        <v>0</v>
      </c>
      <c r="AI36" s="278">
        <v>0</v>
      </c>
      <c r="AJ36" s="278">
        <v>0</v>
      </c>
      <c r="AK36" s="278">
        <v>0</v>
      </c>
      <c r="AL36" s="278">
        <v>0</v>
      </c>
      <c r="AM36" s="278">
        <v>0</v>
      </c>
      <c r="AN36" s="278">
        <v>0</v>
      </c>
      <c r="AO36" s="278">
        <v>0</v>
      </c>
      <c r="AP36" s="278">
        <v>0</v>
      </c>
      <c r="AQ36" s="278">
        <v>0</v>
      </c>
      <c r="AR36" s="278">
        <v>0</v>
      </c>
      <c r="AS36" s="20"/>
      <c r="AT36" s="20"/>
      <c r="AU36" s="20"/>
    </row>
    <row r="37" spans="2:47" s="21" customFormat="1" ht="12" customHeight="1">
      <c r="B37" s="15" t="s">
        <v>42</v>
      </c>
      <c r="C37" s="276"/>
      <c r="D37" s="17">
        <f>D36</f>
        <v>1206.948676</v>
      </c>
      <c r="E37" s="17">
        <f t="shared" ref="E37:M37" si="6">SUM(E36)</f>
        <v>0</v>
      </c>
      <c r="F37" s="17">
        <f t="shared" si="6"/>
        <v>0</v>
      </c>
      <c r="G37" s="17">
        <f t="shared" si="6"/>
        <v>0</v>
      </c>
      <c r="H37" s="17">
        <f t="shared" si="6"/>
        <v>0</v>
      </c>
      <c r="I37" s="17">
        <f t="shared" si="6"/>
        <v>0</v>
      </c>
      <c r="J37" s="17">
        <f t="shared" si="6"/>
        <v>0</v>
      </c>
      <c r="K37" s="17">
        <f t="shared" si="6"/>
        <v>0</v>
      </c>
      <c r="L37" s="17">
        <f t="shared" si="6"/>
        <v>0</v>
      </c>
      <c r="M37" s="17">
        <f t="shared" si="6"/>
        <v>0</v>
      </c>
      <c r="N37" s="276"/>
      <c r="O37" s="43">
        <f>SUM(O36)</f>
        <v>235.11</v>
      </c>
      <c r="P37" s="314">
        <f>SUM(P36)</f>
        <v>451.16110754005001</v>
      </c>
      <c r="Q37" s="312">
        <f>SUM(Q36)</f>
        <v>835.1</v>
      </c>
      <c r="R37" s="312">
        <f>R36</f>
        <v>835.1</v>
      </c>
      <c r="S37" s="312">
        <f>S36</f>
        <v>308.2</v>
      </c>
      <c r="T37" s="312">
        <f>SUM(T36)</f>
        <v>63.4</v>
      </c>
      <c r="U37" s="17">
        <f t="shared" ref="U37:AR37" si="7">SUM(U36)</f>
        <v>0</v>
      </c>
      <c r="V37" s="17">
        <f t="shared" si="7"/>
        <v>0</v>
      </c>
      <c r="W37" s="17">
        <f t="shared" si="7"/>
        <v>0</v>
      </c>
      <c r="X37" s="17">
        <f t="shared" si="7"/>
        <v>0</v>
      </c>
      <c r="Y37" s="17">
        <f t="shared" si="7"/>
        <v>0</v>
      </c>
      <c r="Z37" s="17">
        <f t="shared" si="7"/>
        <v>0</v>
      </c>
      <c r="AA37" s="17">
        <f t="shared" si="7"/>
        <v>0</v>
      </c>
      <c r="AB37" s="17">
        <f t="shared" si="7"/>
        <v>0</v>
      </c>
      <c r="AC37" s="17">
        <f t="shared" si="7"/>
        <v>0</v>
      </c>
      <c r="AD37" s="17">
        <f t="shared" si="7"/>
        <v>0</v>
      </c>
      <c r="AE37" s="17">
        <f t="shared" si="7"/>
        <v>0</v>
      </c>
      <c r="AF37" s="17">
        <f t="shared" si="7"/>
        <v>0</v>
      </c>
      <c r="AG37" s="17">
        <f t="shared" si="7"/>
        <v>0</v>
      </c>
      <c r="AH37" s="17">
        <f t="shared" si="7"/>
        <v>0</v>
      </c>
      <c r="AI37" s="17">
        <f t="shared" si="7"/>
        <v>0</v>
      </c>
      <c r="AJ37" s="17">
        <f t="shared" si="7"/>
        <v>0</v>
      </c>
      <c r="AK37" s="17">
        <f t="shared" si="7"/>
        <v>0</v>
      </c>
      <c r="AL37" s="17">
        <f t="shared" si="7"/>
        <v>0</v>
      </c>
      <c r="AM37" s="17">
        <f t="shared" si="7"/>
        <v>0</v>
      </c>
      <c r="AN37" s="17">
        <f t="shared" si="7"/>
        <v>0</v>
      </c>
      <c r="AO37" s="17">
        <f t="shared" si="7"/>
        <v>0</v>
      </c>
      <c r="AP37" s="17">
        <f t="shared" si="7"/>
        <v>0</v>
      </c>
      <c r="AQ37" s="17">
        <f t="shared" si="7"/>
        <v>0</v>
      </c>
      <c r="AR37" s="17">
        <f t="shared" si="7"/>
        <v>0</v>
      </c>
      <c r="AS37" s="20"/>
      <c r="AT37" s="20"/>
      <c r="AU37" s="20"/>
    </row>
    <row r="38" spans="2:47" s="21" customFormat="1" ht="12" customHeight="1">
      <c r="B38" s="7"/>
      <c r="C38" s="276"/>
      <c r="D38" s="45"/>
      <c r="E38" s="45"/>
      <c r="F38" s="45"/>
      <c r="G38" s="23"/>
      <c r="H38" s="23"/>
      <c r="I38" s="23"/>
      <c r="J38" s="23"/>
      <c r="K38" s="23"/>
      <c r="L38" s="23"/>
      <c r="M38" s="23"/>
      <c r="N38" s="276"/>
      <c r="O38" s="44"/>
      <c r="P38" s="317"/>
      <c r="Q38" s="317"/>
      <c r="R38" s="317"/>
      <c r="S38" s="317"/>
      <c r="T38" s="317"/>
      <c r="U38" s="60"/>
      <c r="V38" s="45"/>
      <c r="W38" s="45"/>
      <c r="X38" s="45"/>
      <c r="Y38" s="45"/>
      <c r="Z38" s="45"/>
      <c r="AA38" s="45"/>
      <c r="AB38" s="45"/>
      <c r="AC38" s="45"/>
      <c r="AD38" s="23"/>
      <c r="AE38" s="23"/>
      <c r="AF38" s="23"/>
      <c r="AG38" s="23"/>
      <c r="AH38" s="23"/>
      <c r="AI38" s="23"/>
      <c r="AJ38" s="23"/>
      <c r="AK38" s="23"/>
      <c r="AL38" s="23"/>
      <c r="AM38" s="23"/>
      <c r="AN38" s="23"/>
      <c r="AO38" s="23"/>
      <c r="AP38" s="23"/>
      <c r="AQ38" s="23"/>
      <c r="AR38" s="23"/>
      <c r="AS38" s="20"/>
      <c r="AT38" s="20"/>
      <c r="AU38" s="20"/>
    </row>
    <row r="39" spans="2:47" s="21" customFormat="1" ht="12" customHeight="1">
      <c r="B39" s="7" t="s">
        <v>247</v>
      </c>
      <c r="C39" s="276"/>
      <c r="D39" s="45"/>
      <c r="E39" s="45"/>
      <c r="F39" s="45"/>
      <c r="G39" s="23"/>
      <c r="H39" s="23"/>
      <c r="I39" s="23"/>
      <c r="J39" s="23"/>
      <c r="K39" s="23"/>
      <c r="L39" s="23"/>
      <c r="M39" s="23"/>
      <c r="N39" s="276"/>
      <c r="O39" s="44"/>
      <c r="P39" s="317"/>
      <c r="Q39" s="317"/>
      <c r="R39" s="317"/>
      <c r="S39" s="317"/>
      <c r="T39" s="317"/>
      <c r="U39" s="60"/>
      <c r="V39" s="45"/>
      <c r="W39" s="45"/>
      <c r="X39" s="45"/>
      <c r="Y39" s="45"/>
      <c r="Z39" s="45"/>
      <c r="AA39" s="45"/>
      <c r="AB39" s="45"/>
      <c r="AC39" s="45"/>
      <c r="AD39" s="23"/>
      <c r="AE39" s="23"/>
      <c r="AF39" s="23"/>
      <c r="AG39" s="23"/>
      <c r="AH39" s="23"/>
      <c r="AI39" s="23"/>
      <c r="AJ39" s="23"/>
      <c r="AK39" s="23"/>
      <c r="AL39" s="23"/>
      <c r="AM39" s="23"/>
      <c r="AN39" s="23"/>
      <c r="AO39" s="23"/>
      <c r="AP39" s="23"/>
      <c r="AQ39" s="23"/>
      <c r="AR39" s="23"/>
      <c r="AS39" s="20"/>
      <c r="AT39" s="20"/>
      <c r="AU39" s="20"/>
    </row>
    <row r="40" spans="2:47" s="21" customFormat="1" ht="12" customHeight="1">
      <c r="B40" s="9" t="s">
        <v>248</v>
      </c>
      <c r="C40" s="288"/>
      <c r="D40" s="47">
        <v>120</v>
      </c>
      <c r="E40" s="47">
        <v>120</v>
      </c>
      <c r="F40" s="47">
        <v>22.8</v>
      </c>
      <c r="G40" s="12">
        <v>0</v>
      </c>
      <c r="H40" s="12">
        <v>0</v>
      </c>
      <c r="I40" s="12">
        <v>0</v>
      </c>
      <c r="J40" s="12">
        <v>0</v>
      </c>
      <c r="K40" s="12">
        <v>0</v>
      </c>
      <c r="L40" s="12">
        <v>0</v>
      </c>
      <c r="M40" s="12">
        <v>0</v>
      </c>
      <c r="N40" s="288"/>
      <c r="O40" s="46">
        <v>5.59</v>
      </c>
      <c r="P40" s="318">
        <v>25.646661999999999</v>
      </c>
      <c r="Q40" s="318">
        <v>32.1</v>
      </c>
      <c r="R40" s="318">
        <v>33.799999999999997</v>
      </c>
      <c r="S40" s="318">
        <v>20</v>
      </c>
      <c r="T40" s="318">
        <v>33.799999999999997</v>
      </c>
      <c r="U40" s="250">
        <v>32</v>
      </c>
      <c r="V40" s="47">
        <v>35</v>
      </c>
      <c r="W40" s="47">
        <v>22.2</v>
      </c>
      <c r="X40" s="47">
        <v>31</v>
      </c>
      <c r="Y40" s="47">
        <v>31.8</v>
      </c>
      <c r="Z40" s="47">
        <v>22.8</v>
      </c>
      <c r="AA40" s="12">
        <v>0</v>
      </c>
      <c r="AB40" s="12">
        <v>0</v>
      </c>
      <c r="AC40" s="12">
        <v>0</v>
      </c>
      <c r="AD40" s="12">
        <v>0</v>
      </c>
      <c r="AE40" s="12">
        <v>0</v>
      </c>
      <c r="AF40" s="12">
        <v>0</v>
      </c>
      <c r="AG40" s="12">
        <v>0</v>
      </c>
      <c r="AH40" s="12">
        <v>0</v>
      </c>
      <c r="AI40" s="12">
        <v>0</v>
      </c>
      <c r="AJ40" s="12">
        <v>0</v>
      </c>
      <c r="AK40" s="12">
        <v>0</v>
      </c>
      <c r="AL40" s="12">
        <v>0</v>
      </c>
      <c r="AM40" s="12">
        <v>0</v>
      </c>
      <c r="AN40" s="12">
        <v>0</v>
      </c>
      <c r="AO40" s="12">
        <v>0</v>
      </c>
      <c r="AP40" s="12">
        <v>0</v>
      </c>
      <c r="AQ40" s="12">
        <v>0</v>
      </c>
      <c r="AR40" s="12">
        <v>0</v>
      </c>
      <c r="AS40" s="20"/>
      <c r="AT40" s="20"/>
      <c r="AU40" s="20"/>
    </row>
    <row r="41" spans="2:47" s="21" customFormat="1" ht="12" customHeight="1">
      <c r="B41" s="15" t="s">
        <v>42</v>
      </c>
      <c r="C41" s="276"/>
      <c r="D41" s="19">
        <f>D40</f>
        <v>120</v>
      </c>
      <c r="E41" s="19">
        <v>120</v>
      </c>
      <c r="F41" s="19">
        <f>F40</f>
        <v>22.8</v>
      </c>
      <c r="G41" s="48">
        <v>0</v>
      </c>
      <c r="H41" s="48">
        <v>0</v>
      </c>
      <c r="I41" s="48">
        <v>0</v>
      </c>
      <c r="J41" s="48">
        <v>0</v>
      </c>
      <c r="K41" s="48">
        <v>0</v>
      </c>
      <c r="L41" s="48">
        <v>0</v>
      </c>
      <c r="M41" s="48">
        <v>0</v>
      </c>
      <c r="N41" s="276"/>
      <c r="O41" s="43">
        <f>SUM(O40)</f>
        <v>5.59</v>
      </c>
      <c r="P41" s="314">
        <f>SUM(P40)</f>
        <v>25.646661999999999</v>
      </c>
      <c r="Q41" s="314">
        <f>SUM(Q40)</f>
        <v>32.1</v>
      </c>
      <c r="R41" s="314">
        <f>R40</f>
        <v>33.799999999999997</v>
      </c>
      <c r="S41" s="314">
        <f>S40</f>
        <v>20</v>
      </c>
      <c r="T41" s="314">
        <f>SUM(T40)</f>
        <v>33.799999999999997</v>
      </c>
      <c r="U41" s="249">
        <f>SUM(U40)</f>
        <v>32</v>
      </c>
      <c r="V41" s="19">
        <v>35</v>
      </c>
      <c r="W41" s="19">
        <f>SUM(W40)</f>
        <v>22.2</v>
      </c>
      <c r="X41" s="19">
        <f>SUM(X40)</f>
        <v>31</v>
      </c>
      <c r="Y41" s="19">
        <f>Y40</f>
        <v>31.8</v>
      </c>
      <c r="Z41" s="19">
        <f>Z40</f>
        <v>22.8</v>
      </c>
      <c r="AA41" s="48">
        <v>0</v>
      </c>
      <c r="AB41" s="48">
        <v>0</v>
      </c>
      <c r="AC41" s="48">
        <v>0</v>
      </c>
      <c r="AD41" s="48">
        <v>0</v>
      </c>
      <c r="AE41" s="48">
        <v>0</v>
      </c>
      <c r="AF41" s="48">
        <v>0</v>
      </c>
      <c r="AG41" s="48">
        <v>0</v>
      </c>
      <c r="AH41" s="48">
        <v>0</v>
      </c>
      <c r="AI41" s="48">
        <v>0</v>
      </c>
      <c r="AJ41" s="48">
        <v>0</v>
      </c>
      <c r="AK41" s="48">
        <v>0</v>
      </c>
      <c r="AL41" s="48">
        <v>0</v>
      </c>
      <c r="AM41" s="48">
        <v>0</v>
      </c>
      <c r="AN41" s="48">
        <v>0</v>
      </c>
      <c r="AO41" s="48">
        <v>0</v>
      </c>
      <c r="AP41" s="48">
        <v>0</v>
      </c>
      <c r="AQ41" s="48">
        <v>0</v>
      </c>
      <c r="AR41" s="48">
        <v>0</v>
      </c>
      <c r="AS41" s="20"/>
      <c r="AT41" s="20"/>
      <c r="AU41" s="20"/>
    </row>
    <row r="42" spans="2:47" s="21" customFormat="1" ht="12" customHeight="1">
      <c r="B42" s="15"/>
      <c r="C42" s="276"/>
      <c r="D42" s="18"/>
      <c r="E42" s="18"/>
      <c r="F42" s="18"/>
      <c r="G42" s="48"/>
      <c r="H42" s="18"/>
      <c r="I42" s="18"/>
      <c r="J42" s="18"/>
      <c r="K42" s="18"/>
      <c r="L42" s="18"/>
      <c r="M42" s="18"/>
      <c r="N42" s="276"/>
      <c r="O42" s="16"/>
      <c r="P42" s="319"/>
      <c r="Q42" s="319"/>
      <c r="R42" s="319"/>
      <c r="S42" s="319"/>
      <c r="T42" s="319"/>
      <c r="U42" s="251"/>
      <c r="V42" s="18"/>
      <c r="W42" s="18"/>
      <c r="X42" s="18"/>
      <c r="Y42" s="18"/>
      <c r="Z42" s="18"/>
      <c r="AA42" s="18"/>
      <c r="AB42" s="18"/>
      <c r="AC42" s="18"/>
      <c r="AD42" s="48"/>
      <c r="AE42" s="48"/>
      <c r="AF42" s="48"/>
      <c r="AG42" s="18"/>
      <c r="AH42" s="18"/>
      <c r="AI42" s="18"/>
      <c r="AJ42" s="18"/>
      <c r="AK42" s="18"/>
      <c r="AL42" s="18"/>
      <c r="AM42" s="18"/>
      <c r="AN42" s="18"/>
      <c r="AO42" s="18"/>
      <c r="AP42" s="18"/>
      <c r="AQ42" s="18"/>
      <c r="AR42" s="18"/>
      <c r="AS42" s="20"/>
      <c r="AT42" s="20"/>
      <c r="AU42" s="20"/>
    </row>
    <row r="43" spans="2:47" s="21" customFormat="1" ht="12" customHeight="1">
      <c r="B43" s="26" t="s">
        <v>249</v>
      </c>
      <c r="C43" s="276"/>
      <c r="D43" s="27">
        <f>+D41+D33+D26+D11+D37</f>
        <v>15247.765848335877</v>
      </c>
      <c r="E43" s="27">
        <f>+E41+E33+E26+E11+E37</f>
        <v>11965</v>
      </c>
      <c r="F43" s="27">
        <f t="shared" ref="F43:M43" si="8">+F41+F33+F26+F11+F37</f>
        <v>10041.5</v>
      </c>
      <c r="G43" s="27">
        <f t="shared" si="8"/>
        <v>8512</v>
      </c>
      <c r="H43" s="27">
        <f t="shared" si="8"/>
        <v>6044</v>
      </c>
      <c r="I43" s="27">
        <f t="shared" si="8"/>
        <v>5791</v>
      </c>
      <c r="J43" s="27">
        <f t="shared" si="8"/>
        <v>4943</v>
      </c>
      <c r="K43" s="27">
        <f t="shared" si="8"/>
        <v>4338</v>
      </c>
      <c r="L43" s="27">
        <f t="shared" si="8"/>
        <v>3024</v>
      </c>
      <c r="M43" s="27">
        <f t="shared" si="8"/>
        <v>2814</v>
      </c>
      <c r="N43" s="276"/>
      <c r="O43" s="16">
        <f>+O41+O37+O33+O26+O11</f>
        <v>2286.09</v>
      </c>
      <c r="P43" s="319">
        <f>+P41+P37+P33+P26+P11</f>
        <v>2521.3307429248684</v>
      </c>
      <c r="Q43" s="320">
        <f>+Q41+Q37+Q33+Q26+Q11</f>
        <v>4548.5344397609642</v>
      </c>
      <c r="R43" s="320">
        <f>R41+R33+R26+R37+R11</f>
        <v>4912.0002362000023</v>
      </c>
      <c r="S43" s="320">
        <f>S41+S33+S26+S37+S11</f>
        <v>3164.2999999999997</v>
      </c>
      <c r="T43" s="320">
        <f>T41+T33+T26+T37+T11</f>
        <v>2579.6678504000006</v>
      </c>
      <c r="U43" s="252">
        <f>U11+U26+U33+U41</f>
        <v>4592</v>
      </c>
      <c r="V43" s="27">
        <f>+V41+V33+V26+V11</f>
        <v>3931</v>
      </c>
      <c r="W43" s="27">
        <f>+W41+W33+W26+W11</f>
        <v>2773.7999999999997</v>
      </c>
      <c r="X43" s="27">
        <f>+X41+X33+X26+X11</f>
        <v>2154.5000000000005</v>
      </c>
      <c r="Y43" s="27">
        <f>Y11+Y26+Y33+Y41</f>
        <v>3105.5</v>
      </c>
      <c r="Z43" s="28">
        <f>Z11+Z26+Z33+Z41</f>
        <v>3317</v>
      </c>
      <c r="AA43" s="28">
        <f>AA11+AA26+AA33</f>
        <v>1936.3999999999999</v>
      </c>
      <c r="AB43" s="28">
        <v>1817</v>
      </c>
      <c r="AC43" s="28">
        <f>SUM(AC11+AC26+AC33)</f>
        <v>2971</v>
      </c>
      <c r="AD43" s="28">
        <f>SUM(AD11+AD26+AD33)</f>
        <v>2895</v>
      </c>
      <c r="AE43" s="28">
        <f>SUM(AE11+AE26+AE33)</f>
        <v>1690</v>
      </c>
      <c r="AF43" s="28">
        <v>1784</v>
      </c>
      <c r="AG43" s="28">
        <v>2143</v>
      </c>
      <c r="AH43" s="28">
        <v>1840</v>
      </c>
      <c r="AI43" s="28">
        <v>1212</v>
      </c>
      <c r="AJ43" s="28">
        <v>1660</v>
      </c>
      <c r="AK43" s="28">
        <v>1548</v>
      </c>
      <c r="AL43" s="28">
        <v>1290</v>
      </c>
      <c r="AM43" s="28">
        <v>1365</v>
      </c>
      <c r="AN43" s="28">
        <v>1588</v>
      </c>
      <c r="AO43" s="28">
        <v>1577</v>
      </c>
      <c r="AP43" s="28">
        <v>830</v>
      </c>
      <c r="AQ43" s="28">
        <v>786</v>
      </c>
      <c r="AR43" s="28">
        <v>1748</v>
      </c>
      <c r="AS43" s="20"/>
      <c r="AT43" s="20"/>
      <c r="AU43" s="20"/>
    </row>
    <row r="44" spans="2:47" ht="12" customHeight="1">
      <c r="B44" s="49" t="s">
        <v>250</v>
      </c>
      <c r="C44" s="288"/>
      <c r="D44" s="12"/>
      <c r="E44" s="12">
        <v>0</v>
      </c>
      <c r="F44" s="11" t="s">
        <v>22</v>
      </c>
      <c r="G44" s="51" t="s">
        <v>22</v>
      </c>
      <c r="H44" s="50">
        <v>0</v>
      </c>
      <c r="I44" s="50">
        <v>0</v>
      </c>
      <c r="J44" s="50">
        <v>57</v>
      </c>
      <c r="K44" s="50">
        <v>979</v>
      </c>
      <c r="L44" s="50">
        <v>1612</v>
      </c>
      <c r="M44" s="50">
        <v>1598</v>
      </c>
      <c r="N44" s="288"/>
      <c r="O44" s="10"/>
      <c r="P44" s="311"/>
      <c r="Q44" s="311"/>
      <c r="R44" s="311"/>
      <c r="S44" s="311"/>
      <c r="T44" s="311">
        <v>0</v>
      </c>
      <c r="U44" s="246">
        <v>0</v>
      </c>
      <c r="V44" s="12">
        <v>0</v>
      </c>
      <c r="W44" s="12">
        <v>0</v>
      </c>
      <c r="X44" s="12">
        <v>0</v>
      </c>
      <c r="Y44" s="12">
        <v>0</v>
      </c>
      <c r="Z44" s="11" t="s">
        <v>22</v>
      </c>
      <c r="AA44" s="11" t="s">
        <v>22</v>
      </c>
      <c r="AB44" s="11" t="s">
        <v>22</v>
      </c>
      <c r="AC44" s="51" t="s">
        <v>22</v>
      </c>
      <c r="AD44" s="51" t="s">
        <v>22</v>
      </c>
      <c r="AE44" s="51" t="s">
        <v>22</v>
      </c>
      <c r="AF44" s="50">
        <v>0</v>
      </c>
      <c r="AG44" s="50">
        <v>0</v>
      </c>
      <c r="AH44" s="50">
        <v>0</v>
      </c>
      <c r="AI44" s="50">
        <v>0</v>
      </c>
      <c r="AJ44" s="50">
        <v>0</v>
      </c>
      <c r="AK44" s="50">
        <v>0</v>
      </c>
      <c r="AL44" s="50">
        <v>0</v>
      </c>
      <c r="AM44" s="50">
        <v>0</v>
      </c>
      <c r="AN44" s="50">
        <v>0</v>
      </c>
      <c r="AO44" s="50">
        <v>9</v>
      </c>
      <c r="AP44" s="50">
        <v>7</v>
      </c>
      <c r="AQ44" s="50">
        <v>22</v>
      </c>
      <c r="AR44" s="50">
        <v>19</v>
      </c>
      <c r="AS44" s="6"/>
      <c r="AT44" s="6"/>
      <c r="AU44" s="6"/>
    </row>
    <row r="45" spans="2:47" ht="12" customHeight="1">
      <c r="B45" s="52" t="s">
        <v>251</v>
      </c>
      <c r="C45" s="292"/>
      <c r="D45" s="17">
        <f>+D43</f>
        <v>15247.765848335877</v>
      </c>
      <c r="E45" s="17">
        <f>+E43</f>
        <v>11965</v>
      </c>
      <c r="F45" s="17">
        <f>F43</f>
        <v>10041.5</v>
      </c>
      <c r="G45" s="18">
        <f>G43</f>
        <v>8512</v>
      </c>
      <c r="H45" s="18">
        <v>6044</v>
      </c>
      <c r="I45" s="18">
        <v>5791</v>
      </c>
      <c r="J45" s="18">
        <f>SUM(J43:J44)</f>
        <v>5000</v>
      </c>
      <c r="K45" s="18">
        <f>SUM(K43:K44)</f>
        <v>5317</v>
      </c>
      <c r="L45" s="18">
        <f>SUM(L43:L44)</f>
        <v>4636</v>
      </c>
      <c r="M45" s="18">
        <f>SUM(M43:M44)</f>
        <v>4412</v>
      </c>
      <c r="N45" s="292"/>
      <c r="O45" s="43">
        <f>+O43</f>
        <v>2286.09</v>
      </c>
      <c r="P45" s="314">
        <f>+P43</f>
        <v>2521.3307429248684</v>
      </c>
      <c r="Q45" s="312">
        <f>+Q43</f>
        <v>4548.5344397609642</v>
      </c>
      <c r="R45" s="312">
        <f>R43</f>
        <v>4912.0002362000023</v>
      </c>
      <c r="S45" s="312">
        <f>S43</f>
        <v>3164.2999999999997</v>
      </c>
      <c r="T45" s="312">
        <f>T43</f>
        <v>2579.6678504000006</v>
      </c>
      <c r="U45" s="247">
        <f>U43</f>
        <v>4592</v>
      </c>
      <c r="V45" s="17">
        <f>+V43</f>
        <v>3931</v>
      </c>
      <c r="W45" s="17">
        <f>+W43</f>
        <v>2773.7999999999997</v>
      </c>
      <c r="X45" s="17">
        <f>+X43</f>
        <v>2154.5000000000005</v>
      </c>
      <c r="Y45" s="17">
        <f t="shared" ref="Y45:AE45" si="9">Y43</f>
        <v>3105.5</v>
      </c>
      <c r="Z45" s="17">
        <f t="shared" si="9"/>
        <v>3317</v>
      </c>
      <c r="AA45" s="17">
        <f t="shared" si="9"/>
        <v>1936.3999999999999</v>
      </c>
      <c r="AB45" s="17">
        <f t="shared" si="9"/>
        <v>1817</v>
      </c>
      <c r="AC45" s="18">
        <f t="shared" si="9"/>
        <v>2971</v>
      </c>
      <c r="AD45" s="18">
        <f t="shared" si="9"/>
        <v>2895</v>
      </c>
      <c r="AE45" s="18">
        <f t="shared" si="9"/>
        <v>1690</v>
      </c>
      <c r="AF45" s="18">
        <v>1784</v>
      </c>
      <c r="AG45" s="18">
        <v>2143</v>
      </c>
      <c r="AH45" s="18">
        <v>1840</v>
      </c>
      <c r="AI45" s="18">
        <v>1212</v>
      </c>
      <c r="AJ45" s="18">
        <v>1660</v>
      </c>
      <c r="AK45" s="18">
        <v>1548</v>
      </c>
      <c r="AL45" s="18">
        <v>1290</v>
      </c>
      <c r="AM45" s="18">
        <v>1365</v>
      </c>
      <c r="AN45" s="18">
        <v>1588</v>
      </c>
      <c r="AO45" s="18">
        <f t="shared" ref="AO45:AR45" si="10">SUM(AO43:AO44)</f>
        <v>1586</v>
      </c>
      <c r="AP45" s="18">
        <f t="shared" si="10"/>
        <v>837</v>
      </c>
      <c r="AQ45" s="18">
        <f t="shared" si="10"/>
        <v>808</v>
      </c>
      <c r="AR45" s="18">
        <f t="shared" si="10"/>
        <v>1767</v>
      </c>
      <c r="AS45" s="6"/>
      <c r="AT45" s="6"/>
      <c r="AU45" s="6"/>
    </row>
    <row r="46" spans="2:47" ht="12" customHeight="1">
      <c r="B46" s="53"/>
      <c r="C46" s="292"/>
      <c r="D46" s="54"/>
      <c r="E46" s="54"/>
      <c r="F46" s="54"/>
      <c r="G46" s="23"/>
      <c r="H46" s="23"/>
      <c r="I46" s="23"/>
      <c r="J46" s="23"/>
      <c r="K46" s="23"/>
      <c r="L46" s="23"/>
      <c r="M46" s="23"/>
      <c r="N46" s="292"/>
      <c r="O46" s="321"/>
      <c r="P46" s="321"/>
      <c r="Q46" s="321"/>
      <c r="R46" s="321"/>
      <c r="S46" s="321"/>
      <c r="T46" s="321"/>
      <c r="U46" s="253"/>
      <c r="V46" s="54"/>
      <c r="W46" s="54"/>
      <c r="X46" s="54"/>
      <c r="Y46" s="54"/>
      <c r="Z46" s="54"/>
      <c r="AA46" s="54"/>
      <c r="AB46" s="54"/>
      <c r="AC46" s="23"/>
      <c r="AD46" s="23"/>
      <c r="AE46" s="23"/>
      <c r="AF46" s="23"/>
      <c r="AG46" s="23"/>
      <c r="AH46" s="23"/>
      <c r="AI46" s="23"/>
      <c r="AJ46" s="23"/>
      <c r="AK46" s="23"/>
      <c r="AL46" s="23"/>
      <c r="AM46" s="23"/>
      <c r="AN46" s="23"/>
      <c r="AO46" s="23"/>
      <c r="AP46" s="23"/>
      <c r="AQ46" s="23"/>
      <c r="AR46" s="23"/>
      <c r="AS46" s="6"/>
      <c r="AT46" s="6"/>
      <c r="AU46" s="6"/>
    </row>
    <row r="47" spans="2:47" ht="12" customHeight="1">
      <c r="B47" s="7" t="s">
        <v>252</v>
      </c>
      <c r="C47" s="276"/>
      <c r="D47" s="7"/>
      <c r="E47" s="7"/>
      <c r="F47" s="7"/>
      <c r="G47" s="12"/>
      <c r="H47" s="12"/>
      <c r="I47" s="12"/>
      <c r="J47" s="12"/>
      <c r="K47" s="12"/>
      <c r="L47" s="12"/>
      <c r="M47" s="12"/>
      <c r="N47" s="276"/>
      <c r="O47" s="8"/>
      <c r="P47" s="310"/>
      <c r="Q47" s="310"/>
      <c r="R47" s="310"/>
      <c r="S47" s="310"/>
      <c r="T47" s="310"/>
      <c r="U47" s="61"/>
      <c r="V47" s="7"/>
      <c r="W47" s="7"/>
      <c r="X47" s="7"/>
      <c r="Y47" s="7"/>
      <c r="Z47" s="7"/>
      <c r="AA47" s="7"/>
      <c r="AB47" s="7"/>
      <c r="AC47" s="7"/>
      <c r="AD47" s="12"/>
      <c r="AE47" s="12"/>
      <c r="AF47" s="12"/>
      <c r="AG47" s="12"/>
      <c r="AH47" s="12"/>
      <c r="AI47" s="12"/>
      <c r="AJ47" s="12"/>
      <c r="AK47" s="12"/>
      <c r="AL47" s="12"/>
      <c r="AM47" s="12"/>
      <c r="AN47" s="12"/>
      <c r="AO47" s="12"/>
      <c r="AP47" s="12"/>
      <c r="AQ47" s="12"/>
      <c r="AR47" s="12"/>
      <c r="AS47" s="6"/>
      <c r="AT47" s="6"/>
      <c r="AU47" s="6"/>
    </row>
    <row r="48" spans="2:47" ht="12" customHeight="1">
      <c r="B48" s="9" t="s">
        <v>253</v>
      </c>
      <c r="C48" s="288"/>
      <c r="D48" s="56">
        <v>0</v>
      </c>
      <c r="E48" s="56">
        <v>0</v>
      </c>
      <c r="F48" s="56">
        <v>0</v>
      </c>
      <c r="G48" s="12">
        <v>0</v>
      </c>
      <c r="H48" s="12">
        <v>245</v>
      </c>
      <c r="I48" s="12">
        <v>251</v>
      </c>
      <c r="J48" s="12">
        <v>248</v>
      </c>
      <c r="K48" s="12">
        <v>105</v>
      </c>
      <c r="L48" s="12">
        <v>0</v>
      </c>
      <c r="M48" s="12">
        <v>0</v>
      </c>
      <c r="N48" s="288"/>
      <c r="O48" s="55"/>
      <c r="P48" s="322"/>
      <c r="Q48" s="322"/>
      <c r="R48" s="322">
        <v>0</v>
      </c>
      <c r="S48" s="322">
        <v>0</v>
      </c>
      <c r="T48" s="322">
        <v>0</v>
      </c>
      <c r="U48" s="254">
        <v>0</v>
      </c>
      <c r="V48" s="56">
        <v>0</v>
      </c>
      <c r="W48" s="56">
        <v>0</v>
      </c>
      <c r="X48" s="56">
        <v>0</v>
      </c>
      <c r="Y48" s="56">
        <v>0</v>
      </c>
      <c r="Z48" s="56">
        <v>0</v>
      </c>
      <c r="AA48" s="56">
        <v>0</v>
      </c>
      <c r="AB48" s="56">
        <v>0</v>
      </c>
      <c r="AC48" s="12">
        <v>0</v>
      </c>
      <c r="AD48" s="12">
        <v>0</v>
      </c>
      <c r="AE48" s="12">
        <v>0</v>
      </c>
      <c r="AF48" s="12">
        <v>0</v>
      </c>
      <c r="AG48" s="12">
        <v>0</v>
      </c>
      <c r="AH48" s="12">
        <v>69</v>
      </c>
      <c r="AI48" s="12">
        <v>53</v>
      </c>
      <c r="AJ48" s="12">
        <v>79</v>
      </c>
      <c r="AK48" s="12">
        <v>70</v>
      </c>
      <c r="AL48" s="12">
        <v>46</v>
      </c>
      <c r="AM48" s="12">
        <v>54</v>
      </c>
      <c r="AN48" s="12">
        <v>81</v>
      </c>
      <c r="AO48" s="12">
        <v>101</v>
      </c>
      <c r="AP48" s="12">
        <v>17</v>
      </c>
      <c r="AQ48" s="12">
        <v>41</v>
      </c>
      <c r="AR48" s="12">
        <v>89</v>
      </c>
      <c r="AS48" s="6"/>
      <c r="AT48" s="6"/>
      <c r="AU48" s="6"/>
    </row>
    <row r="49" spans="2:47" ht="12" customHeight="1">
      <c r="B49" s="9" t="s">
        <v>254</v>
      </c>
      <c r="C49" s="288"/>
      <c r="D49" s="56">
        <v>0</v>
      </c>
      <c r="E49" s="56">
        <v>0</v>
      </c>
      <c r="F49" s="56">
        <v>0</v>
      </c>
      <c r="G49" s="12">
        <v>0</v>
      </c>
      <c r="H49" s="12">
        <v>0</v>
      </c>
      <c r="I49" s="12">
        <v>0</v>
      </c>
      <c r="J49" s="12">
        <v>160</v>
      </c>
      <c r="K49" s="12">
        <v>152</v>
      </c>
      <c r="L49" s="12">
        <v>0</v>
      </c>
      <c r="M49" s="12">
        <v>0</v>
      </c>
      <c r="N49" s="288"/>
      <c r="O49" s="55"/>
      <c r="P49" s="322"/>
      <c r="Q49" s="322"/>
      <c r="R49" s="322">
        <v>0</v>
      </c>
      <c r="S49" s="322">
        <v>0</v>
      </c>
      <c r="T49" s="322">
        <v>0</v>
      </c>
      <c r="U49" s="254">
        <v>0</v>
      </c>
      <c r="V49" s="56">
        <v>0</v>
      </c>
      <c r="W49" s="56">
        <v>0</v>
      </c>
      <c r="X49" s="56">
        <v>0</v>
      </c>
      <c r="Y49" s="56">
        <v>0</v>
      </c>
      <c r="Z49" s="56">
        <v>0</v>
      </c>
      <c r="AA49" s="56">
        <v>0</v>
      </c>
      <c r="AB49" s="56">
        <v>0</v>
      </c>
      <c r="AC49" s="12">
        <v>0</v>
      </c>
      <c r="AD49" s="12">
        <v>0</v>
      </c>
      <c r="AE49" s="12">
        <v>0</v>
      </c>
      <c r="AF49" s="12">
        <v>0</v>
      </c>
      <c r="AG49" s="12">
        <v>0</v>
      </c>
      <c r="AH49" s="12">
        <v>0</v>
      </c>
      <c r="AI49" s="12">
        <v>0</v>
      </c>
      <c r="AJ49" s="12">
        <v>0</v>
      </c>
      <c r="AK49" s="12">
        <v>0</v>
      </c>
      <c r="AL49" s="12">
        <v>0</v>
      </c>
      <c r="AM49" s="12">
        <v>0</v>
      </c>
      <c r="AN49" s="12">
        <v>0</v>
      </c>
      <c r="AO49" s="12">
        <v>51</v>
      </c>
      <c r="AP49" s="12">
        <v>25</v>
      </c>
      <c r="AQ49" s="12">
        <v>28</v>
      </c>
      <c r="AR49" s="12">
        <v>56</v>
      </c>
      <c r="AS49" s="6"/>
      <c r="AT49" s="6"/>
      <c r="AU49" s="6"/>
    </row>
    <row r="50" spans="2:47" ht="12" customHeight="1">
      <c r="B50" s="9" t="s">
        <v>255</v>
      </c>
      <c r="C50" s="288"/>
      <c r="D50" s="329">
        <v>171</v>
      </c>
      <c r="E50" s="9">
        <f>+V50+W50+X50+Y50</f>
        <v>47.6</v>
      </c>
      <c r="F50" s="9">
        <v>9.1999999999999993</v>
      </c>
      <c r="G50" s="56">
        <v>4</v>
      </c>
      <c r="H50" s="12">
        <v>0</v>
      </c>
      <c r="I50" s="12">
        <v>0</v>
      </c>
      <c r="J50" s="12">
        <v>0</v>
      </c>
      <c r="K50" s="12">
        <v>0</v>
      </c>
      <c r="L50" s="12">
        <v>0</v>
      </c>
      <c r="M50" s="12">
        <v>0</v>
      </c>
      <c r="N50" s="288"/>
      <c r="O50" s="445">
        <v>24</v>
      </c>
      <c r="P50" s="311">
        <v>39</v>
      </c>
      <c r="Q50" s="323">
        <v>59</v>
      </c>
      <c r="R50" s="323"/>
      <c r="S50" s="323">
        <v>39</v>
      </c>
      <c r="T50" s="323">
        <v>34.6</v>
      </c>
      <c r="U50" s="177">
        <v>34</v>
      </c>
      <c r="V50" s="9">
        <v>38</v>
      </c>
      <c r="W50" s="9">
        <v>5.7</v>
      </c>
      <c r="X50" s="56">
        <v>1.6</v>
      </c>
      <c r="Y50" s="9">
        <v>2.2999999999999998</v>
      </c>
      <c r="Z50" s="9">
        <v>3.1</v>
      </c>
      <c r="AA50" s="9">
        <v>1.8</v>
      </c>
      <c r="AB50" s="9">
        <v>1.7</v>
      </c>
      <c r="AC50" s="56">
        <v>2.6</v>
      </c>
      <c r="AD50" s="56">
        <v>4</v>
      </c>
      <c r="AE50" s="56">
        <v>1.2</v>
      </c>
      <c r="AF50" s="56">
        <v>1.5</v>
      </c>
      <c r="AG50" s="12">
        <v>0</v>
      </c>
      <c r="AH50" s="12">
        <v>0</v>
      </c>
      <c r="AI50" s="12">
        <v>0</v>
      </c>
      <c r="AJ50" s="12">
        <v>0</v>
      </c>
      <c r="AK50" s="12">
        <v>0</v>
      </c>
      <c r="AL50" s="12">
        <v>0</v>
      </c>
      <c r="AM50" s="12">
        <v>0</v>
      </c>
      <c r="AN50" s="12">
        <v>0</v>
      </c>
      <c r="AO50" s="12">
        <v>0</v>
      </c>
      <c r="AP50" s="12">
        <v>0</v>
      </c>
      <c r="AQ50" s="12">
        <v>0</v>
      </c>
      <c r="AR50" s="12">
        <v>0</v>
      </c>
      <c r="AS50" s="6"/>
      <c r="AT50" s="6"/>
      <c r="AU50" s="6"/>
    </row>
    <row r="51" spans="2:47" s="21" customFormat="1" ht="12" customHeight="1">
      <c r="B51" s="15" t="s">
        <v>42</v>
      </c>
      <c r="C51" s="276"/>
      <c r="D51" s="18">
        <f>R51+S51+T51+U51</f>
        <v>170.6</v>
      </c>
      <c r="E51" s="58">
        <f>V51+W51+X51+Y51</f>
        <v>47.6</v>
      </c>
      <c r="F51" s="58">
        <v>9.1999999999999993</v>
      </c>
      <c r="G51" s="58">
        <v>4</v>
      </c>
      <c r="H51" s="18">
        <v>245</v>
      </c>
      <c r="I51" s="18">
        <v>251</v>
      </c>
      <c r="J51" s="18">
        <v>408</v>
      </c>
      <c r="K51" s="18">
        <v>257</v>
      </c>
      <c r="L51" s="18">
        <v>0</v>
      </c>
      <c r="M51" s="18">
        <v>0</v>
      </c>
      <c r="N51" s="276"/>
      <c r="O51" s="43">
        <f>SUM(O50)</f>
        <v>24</v>
      </c>
      <c r="P51" s="314">
        <f>SUM(P50)</f>
        <v>39</v>
      </c>
      <c r="Q51" s="314">
        <f>SUM(Q50)</f>
        <v>59</v>
      </c>
      <c r="R51" s="319">
        <v>59</v>
      </c>
      <c r="S51" s="319">
        <f>S50</f>
        <v>39</v>
      </c>
      <c r="T51" s="319">
        <f t="shared" ref="T51:Y51" si="11">T50</f>
        <v>34.6</v>
      </c>
      <c r="U51" s="251">
        <v>38</v>
      </c>
      <c r="V51" s="58">
        <f t="shared" si="11"/>
        <v>38</v>
      </c>
      <c r="W51" s="58">
        <f t="shared" si="11"/>
        <v>5.7</v>
      </c>
      <c r="X51" s="58">
        <f t="shared" si="11"/>
        <v>1.6</v>
      </c>
      <c r="Y51" s="58">
        <f t="shared" si="11"/>
        <v>2.2999999999999998</v>
      </c>
      <c r="Z51" s="58">
        <v>3.1</v>
      </c>
      <c r="AA51" s="58">
        <f>AA50</f>
        <v>1.8</v>
      </c>
      <c r="AB51" s="58">
        <v>1.7</v>
      </c>
      <c r="AC51" s="58">
        <v>2.6</v>
      </c>
      <c r="AD51" s="58">
        <v>4</v>
      </c>
      <c r="AE51" s="58">
        <v>1.2</v>
      </c>
      <c r="AF51" s="58">
        <v>1.5</v>
      </c>
      <c r="AG51" s="59">
        <v>0</v>
      </c>
      <c r="AH51" s="18">
        <v>69</v>
      </c>
      <c r="AI51" s="18">
        <v>53</v>
      </c>
      <c r="AJ51" s="18">
        <v>79</v>
      </c>
      <c r="AK51" s="18">
        <v>70</v>
      </c>
      <c r="AL51" s="18">
        <v>46</v>
      </c>
      <c r="AM51" s="18">
        <v>54</v>
      </c>
      <c r="AN51" s="18">
        <v>81</v>
      </c>
      <c r="AO51" s="18">
        <v>152</v>
      </c>
      <c r="AP51" s="18">
        <v>42</v>
      </c>
      <c r="AQ51" s="18">
        <v>69</v>
      </c>
      <c r="AR51" s="18">
        <v>145</v>
      </c>
      <c r="AS51" s="20"/>
      <c r="AT51" s="20"/>
      <c r="AU51" s="20"/>
    </row>
    <row r="52" spans="2:47" s="21" customFormat="1" ht="12" customHeight="1">
      <c r="B52" s="26" t="s">
        <v>256</v>
      </c>
      <c r="C52" s="276"/>
      <c r="D52" s="27">
        <f>D45+D51</f>
        <v>15418.365848335878</v>
      </c>
      <c r="E52" s="27">
        <f>E45+E51</f>
        <v>12012.6</v>
      </c>
      <c r="F52" s="27">
        <f>F51+F45</f>
        <v>10050.700000000001</v>
      </c>
      <c r="G52" s="28">
        <v>8516</v>
      </c>
      <c r="H52" s="28">
        <v>6289</v>
      </c>
      <c r="I52" s="28">
        <v>6042</v>
      </c>
      <c r="J52" s="28">
        <v>5408</v>
      </c>
      <c r="K52" s="28">
        <v>5574</v>
      </c>
      <c r="L52" s="28">
        <v>4636</v>
      </c>
      <c r="M52" s="28">
        <v>4412</v>
      </c>
      <c r="N52" s="276"/>
      <c r="O52" s="16">
        <f>O45+O51</f>
        <v>2310.09</v>
      </c>
      <c r="P52" s="319">
        <f>P45+P51</f>
        <v>2560.3307429248684</v>
      </c>
      <c r="Q52" s="320">
        <f>Q45+Q51</f>
        <v>4607.5344397609642</v>
      </c>
      <c r="R52" s="320">
        <f>R45+R51</f>
        <v>4971.0002362000023</v>
      </c>
      <c r="S52" s="320">
        <f>S51+S45</f>
        <v>3203.2999999999997</v>
      </c>
      <c r="T52" s="320">
        <f>T45+T51</f>
        <v>2614.2678504000005</v>
      </c>
      <c r="U52" s="252">
        <f>U51+U45</f>
        <v>4630</v>
      </c>
      <c r="V52" s="27">
        <f>V45+V51</f>
        <v>3969</v>
      </c>
      <c r="W52" s="27">
        <f>W45+W51</f>
        <v>2779.4999999999995</v>
      </c>
      <c r="X52" s="27">
        <f>X45+X51</f>
        <v>2156.1000000000004</v>
      </c>
      <c r="Y52" s="27">
        <f>Y51+Y45</f>
        <v>3107.8</v>
      </c>
      <c r="Z52" s="27">
        <f>Z51+Z45</f>
        <v>3320.1</v>
      </c>
      <c r="AA52" s="27">
        <f>AA51+AA45</f>
        <v>1938.1999999999998</v>
      </c>
      <c r="AB52" s="27">
        <f>AB45+AB51</f>
        <v>1818.7</v>
      </c>
      <c r="AC52" s="27">
        <v>2973.6</v>
      </c>
      <c r="AD52" s="28">
        <v>2899</v>
      </c>
      <c r="AE52" s="28">
        <v>1691</v>
      </c>
      <c r="AF52" s="28">
        <v>1786</v>
      </c>
      <c r="AG52" s="28">
        <v>2143</v>
      </c>
      <c r="AH52" s="28">
        <v>1909</v>
      </c>
      <c r="AI52" s="28">
        <v>1265</v>
      </c>
      <c r="AJ52" s="28">
        <v>1739</v>
      </c>
      <c r="AK52" s="28">
        <v>1618</v>
      </c>
      <c r="AL52" s="28">
        <v>1336</v>
      </c>
      <c r="AM52" s="28">
        <v>1419</v>
      </c>
      <c r="AN52" s="28">
        <v>1669</v>
      </c>
      <c r="AO52" s="28">
        <v>1738</v>
      </c>
      <c r="AP52" s="28">
        <v>879</v>
      </c>
      <c r="AQ52" s="28">
        <v>877</v>
      </c>
      <c r="AR52" s="28">
        <v>1912</v>
      </c>
      <c r="AS52" s="20"/>
      <c r="AT52" s="20"/>
      <c r="AU52" s="20"/>
    </row>
    <row r="53" spans="2:47" s="21" customFormat="1" ht="12" customHeight="1">
      <c r="B53" s="7"/>
      <c r="C53" s="276"/>
      <c r="D53" s="45"/>
      <c r="E53" s="45"/>
      <c r="F53" s="45"/>
      <c r="G53" s="23"/>
      <c r="H53" s="23"/>
      <c r="I53" s="23"/>
      <c r="J53" s="23"/>
      <c r="K53" s="23"/>
      <c r="L53" s="23"/>
      <c r="M53" s="23"/>
      <c r="N53" s="276"/>
      <c r="O53" s="60"/>
      <c r="P53" s="317"/>
      <c r="Q53" s="317"/>
      <c r="R53" s="317"/>
      <c r="S53" s="317"/>
      <c r="T53" s="317"/>
      <c r="U53" s="60"/>
      <c r="V53" s="45"/>
      <c r="W53" s="45"/>
      <c r="X53" s="45"/>
      <c r="Y53" s="45"/>
      <c r="Z53" s="45"/>
      <c r="AA53" s="45"/>
      <c r="AB53" s="45"/>
      <c r="AC53" s="45"/>
      <c r="AD53" s="23"/>
      <c r="AE53" s="23"/>
      <c r="AF53" s="23"/>
      <c r="AG53" s="23"/>
      <c r="AH53" s="23"/>
      <c r="AI53" s="23"/>
      <c r="AJ53" s="23"/>
      <c r="AK53" s="23"/>
      <c r="AL53" s="23"/>
      <c r="AM53" s="23"/>
      <c r="AN53" s="23"/>
      <c r="AO53" s="23"/>
      <c r="AP53" s="23"/>
      <c r="AQ53" s="23"/>
      <c r="AR53" s="23"/>
      <c r="AS53" s="20"/>
      <c r="AT53" s="20"/>
      <c r="AU53" s="20"/>
    </row>
    <row r="54" spans="2:47" ht="12" customHeight="1">
      <c r="B54" s="61" t="s">
        <v>257</v>
      </c>
      <c r="C54" s="293"/>
      <c r="D54" s="7"/>
      <c r="E54" s="7"/>
      <c r="F54" s="7"/>
      <c r="G54" s="12"/>
      <c r="H54" s="12"/>
      <c r="I54" s="12"/>
      <c r="J54" s="12"/>
      <c r="K54" s="12"/>
      <c r="L54" s="12"/>
      <c r="M54" s="12"/>
      <c r="N54" s="293"/>
      <c r="O54" s="61"/>
      <c r="P54" s="310"/>
      <c r="Q54" s="310"/>
      <c r="R54" s="310"/>
      <c r="S54" s="310"/>
      <c r="T54" s="310"/>
      <c r="U54" s="61"/>
      <c r="V54" s="7"/>
      <c r="W54" s="7"/>
      <c r="X54" s="7"/>
      <c r="Y54" s="7"/>
      <c r="Z54" s="7"/>
      <c r="AA54" s="7"/>
      <c r="AB54" s="7"/>
      <c r="AC54" s="7"/>
      <c r="AD54" s="12"/>
      <c r="AE54" s="12"/>
      <c r="AF54" s="12"/>
      <c r="AG54" s="12"/>
      <c r="AH54" s="12"/>
      <c r="AI54" s="12"/>
      <c r="AJ54" s="12"/>
      <c r="AK54" s="12"/>
      <c r="AL54" s="12"/>
      <c r="AM54" s="12"/>
      <c r="AN54" s="12"/>
      <c r="AO54" s="12"/>
      <c r="AP54" s="12"/>
      <c r="AQ54" s="12"/>
      <c r="AR54" s="12"/>
      <c r="AS54" s="6"/>
      <c r="AT54" s="6"/>
      <c r="AU54" s="6"/>
    </row>
    <row r="55" spans="2:47" s="21" customFormat="1" ht="12" customHeight="1">
      <c r="B55" s="35" t="s">
        <v>258</v>
      </c>
      <c r="C55" s="288"/>
      <c r="D55" s="39">
        <v>29151.924378981901</v>
      </c>
      <c r="E55" s="39">
        <v>27615</v>
      </c>
      <c r="F55" s="39">
        <v>27434</v>
      </c>
      <c r="G55" s="48"/>
      <c r="H55" s="48"/>
      <c r="I55" s="48"/>
      <c r="J55" s="48"/>
      <c r="K55" s="48"/>
      <c r="L55" s="48"/>
      <c r="M55" s="48"/>
      <c r="N55" s="288"/>
      <c r="O55" s="38">
        <v>4802.6000000000004</v>
      </c>
      <c r="P55" s="324">
        <v>4541.4129508960004</v>
      </c>
      <c r="Q55" s="324">
        <v>6885</v>
      </c>
      <c r="R55" s="324">
        <v>8560.5809460467899</v>
      </c>
      <c r="S55" s="324">
        <v>6282</v>
      </c>
      <c r="T55" s="324">
        <v>5519</v>
      </c>
      <c r="U55" s="255">
        <v>8790</v>
      </c>
      <c r="V55" s="39">
        <v>7682</v>
      </c>
      <c r="W55" s="39">
        <v>7003</v>
      </c>
      <c r="X55" s="39">
        <v>5700</v>
      </c>
      <c r="Y55" s="39">
        <v>7229</v>
      </c>
      <c r="Z55" s="39">
        <v>7692</v>
      </c>
      <c r="AA55" s="39">
        <v>5206</v>
      </c>
      <c r="AB55" s="39">
        <v>5360</v>
      </c>
      <c r="AC55" s="39">
        <v>9176</v>
      </c>
      <c r="AD55" s="48"/>
      <c r="AE55" s="48"/>
      <c r="AF55" s="48"/>
      <c r="AG55" s="48"/>
      <c r="AH55" s="48"/>
      <c r="AI55" s="48"/>
      <c r="AJ55" s="48"/>
      <c r="AK55" s="48"/>
      <c r="AL55" s="48"/>
      <c r="AM55" s="48"/>
      <c r="AN55" s="48"/>
      <c r="AO55" s="48"/>
      <c r="AP55" s="48"/>
      <c r="AQ55" s="48"/>
      <c r="AR55" s="48"/>
      <c r="AS55" s="20"/>
      <c r="AT55" s="20"/>
      <c r="AU55" s="20"/>
    </row>
    <row r="56" spans="2:47" s="21" customFormat="1" ht="12" customHeight="1">
      <c r="B56" s="7"/>
      <c r="C56" s="276"/>
      <c r="D56" s="7"/>
      <c r="E56" s="7"/>
      <c r="F56" s="7"/>
      <c r="G56" s="23"/>
      <c r="H56" s="23"/>
      <c r="I56" s="23"/>
      <c r="J56" s="23"/>
      <c r="K56" s="23"/>
      <c r="L56" s="23"/>
      <c r="M56" s="23"/>
      <c r="N56" s="276"/>
      <c r="O56" s="7"/>
      <c r="P56" s="310"/>
      <c r="Q56" s="310"/>
      <c r="R56" s="310"/>
      <c r="S56" s="310"/>
      <c r="T56" s="310"/>
      <c r="U56" s="61"/>
      <c r="V56" s="7"/>
      <c r="W56" s="7"/>
      <c r="X56" s="7"/>
      <c r="Y56" s="7"/>
      <c r="Z56" s="7"/>
      <c r="AA56" s="7"/>
      <c r="AB56" s="7"/>
      <c r="AC56" s="7"/>
      <c r="AD56" s="23"/>
      <c r="AE56" s="23"/>
      <c r="AF56" s="23"/>
      <c r="AG56" s="23"/>
      <c r="AH56" s="23"/>
      <c r="AI56" s="23"/>
      <c r="AJ56" s="23"/>
      <c r="AK56" s="23"/>
      <c r="AL56" s="23"/>
      <c r="AM56" s="23"/>
      <c r="AN56" s="23"/>
      <c r="AO56" s="23"/>
      <c r="AP56" s="23"/>
      <c r="AQ56" s="23"/>
      <c r="AR56" s="23"/>
      <c r="AS56" s="20"/>
      <c r="AT56" s="20"/>
      <c r="AU56" s="20"/>
    </row>
    <row r="57" spans="2:47" ht="12" customHeight="1">
      <c r="B57" s="26" t="s">
        <v>259</v>
      </c>
      <c r="C57" s="276"/>
      <c r="D57" s="26"/>
      <c r="E57" s="26"/>
      <c r="F57" s="26"/>
      <c r="G57" s="63"/>
      <c r="H57" s="63"/>
      <c r="I57" s="63"/>
      <c r="J57" s="63"/>
      <c r="K57" s="63"/>
      <c r="L57" s="63"/>
      <c r="M57" s="63"/>
      <c r="N57" s="276"/>
      <c r="O57" s="26"/>
      <c r="P57" s="325"/>
      <c r="Q57" s="325"/>
      <c r="R57" s="325"/>
      <c r="S57" s="325"/>
      <c r="T57" s="325"/>
      <c r="U57" s="256"/>
      <c r="V57" s="26"/>
      <c r="W57" s="26"/>
      <c r="X57" s="26"/>
      <c r="Y57" s="26"/>
      <c r="Z57" s="26"/>
      <c r="AA57" s="26"/>
      <c r="AB57" s="26"/>
      <c r="AC57" s="26"/>
      <c r="AD57" s="63"/>
      <c r="AE57" s="63"/>
      <c r="AF57" s="63"/>
      <c r="AG57" s="63"/>
      <c r="AH57" s="63"/>
      <c r="AI57" s="63"/>
      <c r="AJ57" s="63"/>
      <c r="AK57" s="63"/>
      <c r="AL57" s="63"/>
      <c r="AM57" s="63"/>
      <c r="AN57" s="63"/>
      <c r="AO57" s="63"/>
      <c r="AP57" s="63"/>
      <c r="AQ57" s="63"/>
      <c r="AR57" s="63"/>
      <c r="AS57" s="6"/>
      <c r="AT57" s="6"/>
      <c r="AU57" s="6"/>
    </row>
    <row r="58" spans="2:47" ht="12" customHeight="1">
      <c r="B58" s="9" t="s">
        <v>260</v>
      </c>
      <c r="C58" s="288"/>
      <c r="D58" s="31">
        <v>9.9</v>
      </c>
      <c r="E58" s="31">
        <v>9.9</v>
      </c>
      <c r="F58" s="31">
        <v>9</v>
      </c>
      <c r="G58" s="56">
        <v>8.9</v>
      </c>
      <c r="H58" s="56">
        <v>7.4</v>
      </c>
      <c r="I58" s="56">
        <v>5.0999999999999996</v>
      </c>
      <c r="J58" s="56">
        <v>3.8</v>
      </c>
      <c r="K58" s="56">
        <v>3.6</v>
      </c>
      <c r="L58" s="56">
        <v>2.8</v>
      </c>
      <c r="M58" s="56">
        <v>2.8</v>
      </c>
      <c r="N58" s="288"/>
      <c r="O58" s="398">
        <v>9.8000000000000007</v>
      </c>
      <c r="P58" s="322">
        <v>9.8000000000000007</v>
      </c>
      <c r="Q58" s="326">
        <v>9.9</v>
      </c>
      <c r="R58" s="326">
        <v>9.9</v>
      </c>
      <c r="S58" s="326">
        <v>9.9</v>
      </c>
      <c r="T58" s="326">
        <v>9.9</v>
      </c>
      <c r="U58" s="64">
        <v>9.9</v>
      </c>
      <c r="V58" s="31">
        <v>9.9</v>
      </c>
      <c r="W58" s="31">
        <f>4.256+5.602</f>
        <v>9.8580000000000005</v>
      </c>
      <c r="X58" s="31">
        <v>9.8580000000000005</v>
      </c>
      <c r="Y58" s="31">
        <v>9</v>
      </c>
      <c r="Z58" s="31">
        <v>9</v>
      </c>
      <c r="AA58" s="9">
        <v>8.9</v>
      </c>
      <c r="AB58" s="9">
        <v>8.9</v>
      </c>
      <c r="AC58" s="9">
        <v>8.9</v>
      </c>
      <c r="AD58" s="56">
        <v>8.9</v>
      </c>
      <c r="AE58" s="56">
        <v>8.9</v>
      </c>
      <c r="AF58" s="56">
        <v>7.5</v>
      </c>
      <c r="AG58" s="56">
        <v>7.4</v>
      </c>
      <c r="AH58" s="56">
        <v>7.4</v>
      </c>
      <c r="AI58" s="56">
        <v>6.7</v>
      </c>
      <c r="AJ58" s="56">
        <v>6.3</v>
      </c>
      <c r="AK58" s="56">
        <v>5.0999999999999996</v>
      </c>
      <c r="AL58" s="56">
        <v>4.4000000000000004</v>
      </c>
      <c r="AM58" s="56">
        <v>4.4000000000000004</v>
      </c>
      <c r="AN58" s="56">
        <v>3.8</v>
      </c>
      <c r="AO58" s="56">
        <v>3.8</v>
      </c>
      <c r="AP58" s="56">
        <v>3.6</v>
      </c>
      <c r="AQ58" s="56">
        <v>3.6</v>
      </c>
      <c r="AR58" s="56">
        <v>3.6</v>
      </c>
      <c r="AS58" s="6"/>
      <c r="AT58" s="6"/>
      <c r="AU58" s="6"/>
    </row>
    <row r="59" spans="2:47" ht="12" customHeight="1">
      <c r="B59" s="9" t="s">
        <v>261</v>
      </c>
      <c r="C59" s="288"/>
      <c r="D59" s="31">
        <v>7.6</v>
      </c>
      <c r="E59" s="31">
        <v>6.8</v>
      </c>
      <c r="F59" s="31">
        <v>5.6</v>
      </c>
      <c r="G59" s="56">
        <v>3.9</v>
      </c>
      <c r="H59" s="56">
        <v>3.6</v>
      </c>
      <c r="I59" s="56">
        <v>3</v>
      </c>
      <c r="J59" s="56">
        <v>2.5</v>
      </c>
      <c r="K59" s="56">
        <v>2.1</v>
      </c>
      <c r="L59" s="56">
        <v>1.7</v>
      </c>
      <c r="M59" s="56">
        <v>1.2</v>
      </c>
      <c r="N59" s="288"/>
      <c r="O59" s="55">
        <v>7.6</v>
      </c>
      <c r="P59" s="322">
        <v>7.6</v>
      </c>
      <c r="Q59" s="326">
        <v>7.6</v>
      </c>
      <c r="R59" s="326">
        <v>7.6</v>
      </c>
      <c r="S59" s="326">
        <v>6.8</v>
      </c>
      <c r="T59" s="326">
        <v>6.8</v>
      </c>
      <c r="U59" s="64">
        <v>6.8</v>
      </c>
      <c r="V59" s="31">
        <v>6.8</v>
      </c>
      <c r="W59" s="31">
        <v>5.6020000000000003</v>
      </c>
      <c r="X59" s="31">
        <v>5.6020000000000003</v>
      </c>
      <c r="Y59" s="31">
        <v>5.6</v>
      </c>
      <c r="Z59" s="9">
        <v>5.6</v>
      </c>
      <c r="AA59" s="9">
        <v>5.0999999999999996</v>
      </c>
      <c r="AB59" s="9">
        <v>5.0999999999999996</v>
      </c>
      <c r="AC59" s="9">
        <v>4.4000000000000004</v>
      </c>
      <c r="AD59" s="56">
        <v>3.9</v>
      </c>
      <c r="AE59" s="56">
        <v>3.8</v>
      </c>
      <c r="AF59" s="56">
        <v>3.8</v>
      </c>
      <c r="AG59" s="56">
        <v>3.6</v>
      </c>
      <c r="AH59" s="56">
        <v>3.6</v>
      </c>
      <c r="AI59" s="56">
        <v>3</v>
      </c>
      <c r="AJ59" s="56">
        <v>3</v>
      </c>
      <c r="AK59" s="56">
        <v>3</v>
      </c>
      <c r="AL59" s="56">
        <v>2.7</v>
      </c>
      <c r="AM59" s="56">
        <v>2.7</v>
      </c>
      <c r="AN59" s="56">
        <v>2.5</v>
      </c>
      <c r="AO59" s="56">
        <v>2.5</v>
      </c>
      <c r="AP59" s="56">
        <v>2.1</v>
      </c>
      <c r="AQ59" s="56">
        <v>2.1</v>
      </c>
      <c r="AR59" s="56">
        <v>2.1</v>
      </c>
      <c r="AS59" s="6"/>
      <c r="AT59" s="6"/>
      <c r="AU59" s="6"/>
    </row>
    <row r="60" spans="2:47" ht="12" customHeight="1">
      <c r="B60" s="9" t="s">
        <v>262</v>
      </c>
      <c r="C60" s="288"/>
      <c r="D60" s="31">
        <v>4.4000000000000004</v>
      </c>
      <c r="E60" s="31">
        <v>3.6</v>
      </c>
      <c r="F60" s="31">
        <v>3</v>
      </c>
      <c r="G60" s="56">
        <v>2.5</v>
      </c>
      <c r="H60" s="56">
        <v>2</v>
      </c>
      <c r="I60" s="56">
        <v>1.7</v>
      </c>
      <c r="J60" s="56">
        <v>1.4</v>
      </c>
      <c r="K60" s="56">
        <v>1.3</v>
      </c>
      <c r="L60" s="56">
        <v>1.1000000000000001</v>
      </c>
      <c r="M60" s="56">
        <v>0.7</v>
      </c>
      <c r="N60" s="288"/>
      <c r="O60" s="55">
        <v>4</v>
      </c>
      <c r="P60" s="322">
        <v>4</v>
      </c>
      <c r="Q60" s="326">
        <v>4.4000000000000004</v>
      </c>
      <c r="R60" s="326">
        <v>4.4000000000000004</v>
      </c>
      <c r="S60" s="326">
        <v>4.09</v>
      </c>
      <c r="T60" s="326">
        <v>3.8</v>
      </c>
      <c r="U60" s="64">
        <v>3.6</v>
      </c>
      <c r="V60" s="31">
        <v>3.6</v>
      </c>
      <c r="W60" s="31">
        <v>3.5640000000000001</v>
      </c>
      <c r="X60" s="31">
        <v>3.3279999999999998</v>
      </c>
      <c r="Y60" s="31">
        <v>3</v>
      </c>
      <c r="Z60" s="31">
        <v>3</v>
      </c>
      <c r="AA60" s="9">
        <v>2.9</v>
      </c>
      <c r="AB60" s="9">
        <v>2.8</v>
      </c>
      <c r="AC60" s="9">
        <v>2.7</v>
      </c>
      <c r="AD60" s="56">
        <v>2.5</v>
      </c>
      <c r="AE60" s="56">
        <v>2.2999999999999998</v>
      </c>
      <c r="AF60" s="56">
        <v>2.2000000000000002</v>
      </c>
      <c r="AG60" s="56">
        <v>2.1</v>
      </c>
      <c r="AH60" s="56">
        <v>2</v>
      </c>
      <c r="AI60" s="56">
        <v>1.7</v>
      </c>
      <c r="AJ60" s="56">
        <v>1.7</v>
      </c>
      <c r="AK60" s="56">
        <v>1.7</v>
      </c>
      <c r="AL60" s="56">
        <v>1.5</v>
      </c>
      <c r="AM60" s="56">
        <v>1.5</v>
      </c>
      <c r="AN60" s="56">
        <v>1.4</v>
      </c>
      <c r="AO60" s="56">
        <v>1.4</v>
      </c>
      <c r="AP60" s="56">
        <v>1.1000000000000001</v>
      </c>
      <c r="AQ60" s="56">
        <v>1.1000000000000001</v>
      </c>
      <c r="AR60" s="56">
        <v>1.1000000000000001</v>
      </c>
      <c r="AS60" s="6"/>
      <c r="AT60" s="6"/>
      <c r="AU60" s="6"/>
    </row>
    <row r="61" spans="2:47" ht="12" customHeight="1">
      <c r="B61" s="32" t="s">
        <v>263</v>
      </c>
      <c r="C61" s="294"/>
      <c r="D61" s="326">
        <v>10</v>
      </c>
      <c r="E61" s="31">
        <v>9.1999999999999993</v>
      </c>
      <c r="F61" s="31">
        <v>9.1</v>
      </c>
      <c r="G61" s="64">
        <v>9.3000000000000007</v>
      </c>
      <c r="H61" s="31"/>
      <c r="I61" s="31"/>
      <c r="J61" s="31"/>
      <c r="K61" s="31"/>
      <c r="L61" s="31"/>
      <c r="M61" s="31"/>
      <c r="N61" s="294"/>
      <c r="O61" s="29">
        <v>7.62</v>
      </c>
      <c r="P61" s="326">
        <v>7.8257325186269897</v>
      </c>
      <c r="Q61" s="326">
        <v>10.5</v>
      </c>
      <c r="R61" s="326">
        <v>10.6</v>
      </c>
      <c r="S61" s="326">
        <v>8.6</v>
      </c>
      <c r="T61" s="326">
        <v>8.4</v>
      </c>
      <c r="U61" s="64">
        <v>12.5</v>
      </c>
      <c r="V61" s="31">
        <v>10</v>
      </c>
      <c r="W61" s="31">
        <v>8.5</v>
      </c>
      <c r="X61" s="31">
        <v>8</v>
      </c>
      <c r="Y61" s="31">
        <v>10.4</v>
      </c>
      <c r="Z61" s="31">
        <v>10.3</v>
      </c>
      <c r="AA61" s="31">
        <v>7.7</v>
      </c>
      <c r="AB61" s="31">
        <v>7.9</v>
      </c>
      <c r="AC61" s="31">
        <v>10.3</v>
      </c>
      <c r="AD61" s="64">
        <v>11</v>
      </c>
      <c r="AE61" s="64">
        <v>7.9</v>
      </c>
      <c r="AF61" s="64">
        <v>8.5</v>
      </c>
      <c r="AG61" s="64">
        <v>9.9</v>
      </c>
      <c r="AH61" s="31"/>
      <c r="AI61" s="31"/>
      <c r="AJ61" s="31"/>
      <c r="AK61" s="31"/>
      <c r="AL61" s="31"/>
      <c r="AM61" s="31"/>
      <c r="AN61" s="31"/>
      <c r="AO61" s="31"/>
      <c r="AP61" s="31"/>
      <c r="AQ61" s="31"/>
      <c r="AR61" s="31"/>
      <c r="AS61" s="6"/>
      <c r="AT61" s="6"/>
      <c r="AU61" s="6"/>
    </row>
    <row r="62" spans="2:47" ht="12" customHeight="1">
      <c r="B62" s="9" t="s">
        <v>264</v>
      </c>
      <c r="C62" s="288"/>
      <c r="D62" s="34">
        <v>0.45</v>
      </c>
      <c r="E62" s="34">
        <v>0.42</v>
      </c>
      <c r="F62" s="34">
        <v>0.42</v>
      </c>
      <c r="G62" s="34">
        <v>0.44</v>
      </c>
      <c r="H62" s="34">
        <v>0.41</v>
      </c>
      <c r="I62" s="34">
        <v>0.45</v>
      </c>
      <c r="J62" s="34">
        <v>0.44</v>
      </c>
      <c r="K62" s="34">
        <v>0.42</v>
      </c>
      <c r="L62" s="34">
        <v>0.43</v>
      </c>
      <c r="M62" s="34">
        <v>0.43</v>
      </c>
      <c r="N62" s="288"/>
      <c r="O62" s="33">
        <v>0.26840000000000003</v>
      </c>
      <c r="P62" s="327">
        <v>0.28683008781355201</v>
      </c>
      <c r="Q62" s="327">
        <v>0.496</v>
      </c>
      <c r="R62" s="327">
        <v>0.53</v>
      </c>
      <c r="S62" s="327">
        <v>0.35099999999999998</v>
      </c>
      <c r="T62" s="327">
        <v>0.32100000000000001</v>
      </c>
      <c r="U62" s="257">
        <v>0.59799999999999998</v>
      </c>
      <c r="V62" s="34">
        <v>0.5</v>
      </c>
      <c r="W62" s="34">
        <v>0.37</v>
      </c>
      <c r="X62" s="34">
        <v>0.31</v>
      </c>
      <c r="Y62" s="34">
        <v>0.51</v>
      </c>
      <c r="Z62" s="34">
        <v>0.53</v>
      </c>
      <c r="AA62" s="34">
        <v>0.32</v>
      </c>
      <c r="AB62" s="34">
        <v>0.31</v>
      </c>
      <c r="AC62" s="34">
        <v>0.55000000000000004</v>
      </c>
      <c r="AD62" s="34">
        <v>0.54</v>
      </c>
      <c r="AE62" s="34">
        <v>0.34</v>
      </c>
      <c r="AF62" s="34">
        <v>0.38</v>
      </c>
      <c r="AG62" s="34">
        <v>0.5</v>
      </c>
      <c r="AH62" s="34">
        <v>0.49</v>
      </c>
      <c r="AI62" s="34">
        <v>0.34</v>
      </c>
      <c r="AJ62" s="34">
        <v>0.46</v>
      </c>
      <c r="AK62" s="34">
        <v>0.5</v>
      </c>
      <c r="AL62" s="34">
        <v>0.36</v>
      </c>
      <c r="AM62" s="34">
        <v>0.41</v>
      </c>
      <c r="AN62" s="34">
        <v>0.55000000000000004</v>
      </c>
      <c r="AO62" s="34">
        <v>0.54</v>
      </c>
      <c r="AP62" s="34">
        <v>0.28999999999999998</v>
      </c>
      <c r="AQ62" s="34">
        <v>0.3</v>
      </c>
      <c r="AR62" s="34">
        <v>0.64</v>
      </c>
      <c r="AS62" s="6"/>
      <c r="AT62" s="6"/>
      <c r="AU62" s="6"/>
    </row>
    <row r="63" spans="2:47" ht="12" customHeight="1">
      <c r="B63" s="35" t="s">
        <v>265</v>
      </c>
      <c r="C63" s="288"/>
      <c r="D63" s="37">
        <v>0.93699567200832035</v>
      </c>
      <c r="E63" s="37">
        <v>0.93</v>
      </c>
      <c r="F63" s="37">
        <v>0.93</v>
      </c>
      <c r="G63" s="37">
        <v>0.93</v>
      </c>
      <c r="H63" s="37">
        <v>0.92</v>
      </c>
      <c r="I63" s="37">
        <v>0.93</v>
      </c>
      <c r="J63" s="37">
        <v>0.94</v>
      </c>
      <c r="K63" s="37">
        <v>0.93</v>
      </c>
      <c r="L63" s="37">
        <v>0.94</v>
      </c>
      <c r="M63" s="37">
        <v>0.94</v>
      </c>
      <c r="N63" s="288"/>
      <c r="O63" s="36">
        <v>0.92559999999999998</v>
      </c>
      <c r="P63" s="328">
        <v>0.92907588513023998</v>
      </c>
      <c r="Q63" s="328">
        <v>0.95199999999999996</v>
      </c>
      <c r="R63" s="328">
        <v>0.94</v>
      </c>
      <c r="S63" s="328">
        <v>0.94299999999999995</v>
      </c>
      <c r="T63" s="328">
        <v>0.95</v>
      </c>
      <c r="U63" s="258">
        <v>0.92700000000000005</v>
      </c>
      <c r="V63" s="37">
        <v>0.93</v>
      </c>
      <c r="W63" s="37">
        <v>0.93</v>
      </c>
      <c r="X63" s="37">
        <v>0.87</v>
      </c>
      <c r="Y63" s="37">
        <v>0.96</v>
      </c>
      <c r="Z63" s="37">
        <v>0.93</v>
      </c>
      <c r="AA63" s="37">
        <v>0.92</v>
      </c>
      <c r="AB63" s="37">
        <v>0.93</v>
      </c>
      <c r="AC63" s="37">
        <v>0.94</v>
      </c>
      <c r="AD63" s="37">
        <v>0.92</v>
      </c>
      <c r="AE63" s="37">
        <v>0.92</v>
      </c>
      <c r="AF63" s="37">
        <v>0.93</v>
      </c>
      <c r="AG63" s="37">
        <v>0.93</v>
      </c>
      <c r="AH63" s="37">
        <v>0.94</v>
      </c>
      <c r="AI63" s="37">
        <v>0.94</v>
      </c>
      <c r="AJ63" s="37">
        <v>0.89</v>
      </c>
      <c r="AK63" s="37">
        <v>0.9</v>
      </c>
      <c r="AL63" s="37">
        <v>0.93</v>
      </c>
      <c r="AM63" s="37">
        <v>0.94</v>
      </c>
      <c r="AN63" s="37">
        <v>0.94</v>
      </c>
      <c r="AO63" s="37">
        <v>0.93</v>
      </c>
      <c r="AP63" s="37">
        <v>0.91</v>
      </c>
      <c r="AQ63" s="37">
        <v>0.94</v>
      </c>
      <c r="AR63" s="37">
        <v>0.96</v>
      </c>
      <c r="AS63" s="6"/>
      <c r="AT63" s="6"/>
      <c r="AU63" s="6"/>
    </row>
    <row r="64" spans="2:47" ht="12" customHeight="1">
      <c r="B64" s="32" t="s">
        <v>415</v>
      </c>
      <c r="C64" s="294"/>
      <c r="D64" s="294"/>
      <c r="E64" s="40"/>
      <c r="F64" s="40"/>
      <c r="G64" s="9"/>
      <c r="H64" s="9"/>
      <c r="I64" s="9"/>
      <c r="J64" s="9"/>
      <c r="K64" s="9"/>
      <c r="L64" s="9"/>
      <c r="M64" s="9"/>
      <c r="N64" s="294"/>
      <c r="O64" s="294"/>
      <c r="P64" s="391"/>
      <c r="Q64" s="391"/>
      <c r="R64" s="294"/>
      <c r="S64" s="329"/>
      <c r="T64" s="329"/>
      <c r="U64" s="40"/>
      <c r="V64" s="40"/>
      <c r="W64" s="40"/>
      <c r="X64" s="40"/>
      <c r="Y64" s="40"/>
      <c r="Z64" s="40"/>
      <c r="AA64" s="40"/>
      <c r="AB64" s="40"/>
      <c r="AC64" s="40"/>
      <c r="AD64" s="9"/>
      <c r="AE64" s="9"/>
      <c r="AF64" s="9"/>
      <c r="AG64" s="9"/>
      <c r="AH64" s="9"/>
      <c r="AI64" s="9"/>
      <c r="AJ64" s="9"/>
      <c r="AK64" s="9"/>
      <c r="AL64" s="9"/>
      <c r="AM64" s="9"/>
      <c r="AN64" s="9"/>
      <c r="AO64" s="9"/>
      <c r="AP64" s="9"/>
      <c r="AQ64" s="9"/>
      <c r="AR64" s="9"/>
      <c r="AS64" s="6"/>
      <c r="AT64" s="6"/>
      <c r="AU64" s="6"/>
    </row>
    <row r="65" spans="2:47" ht="12" customHeight="1">
      <c r="B65" s="65" t="s">
        <v>266</v>
      </c>
      <c r="C65" s="295"/>
      <c r="D65" s="295"/>
      <c r="E65" s="9"/>
      <c r="F65" s="9"/>
      <c r="G65" s="9"/>
      <c r="H65" s="9"/>
      <c r="I65" s="9"/>
      <c r="J65" s="9"/>
      <c r="K65" s="9"/>
      <c r="L65" s="9"/>
      <c r="M65" s="9"/>
      <c r="N65" s="295"/>
      <c r="O65" s="295"/>
      <c r="P65" s="392"/>
      <c r="Q65" s="392"/>
      <c r="R65" s="295"/>
      <c r="S65" s="330"/>
      <c r="T65" s="330"/>
      <c r="U65" s="9"/>
      <c r="V65" s="9"/>
      <c r="W65" s="9"/>
      <c r="X65" s="9"/>
      <c r="Y65" s="9"/>
      <c r="Z65" s="9"/>
      <c r="AA65" s="9"/>
      <c r="AB65" s="9"/>
      <c r="AC65" s="9"/>
      <c r="AD65" s="9"/>
      <c r="AE65" s="9"/>
      <c r="AF65" s="9"/>
      <c r="AG65" s="9"/>
      <c r="AH65" s="9"/>
      <c r="AI65" s="9"/>
      <c r="AJ65" s="9"/>
      <c r="AK65" s="9"/>
      <c r="AL65" s="9"/>
      <c r="AM65" s="9"/>
      <c r="AN65" s="9"/>
      <c r="AO65" s="9"/>
      <c r="AP65" s="9"/>
      <c r="AQ65" s="9"/>
      <c r="AR65" s="9"/>
      <c r="AS65" s="6"/>
      <c r="AT65" s="6"/>
      <c r="AU65" s="6"/>
    </row>
    <row r="66" spans="2:47" ht="12" customHeight="1">
      <c r="B66" s="9"/>
      <c r="C66" s="288"/>
      <c r="D66" s="288"/>
      <c r="E66" s="9"/>
      <c r="F66" s="9"/>
      <c r="G66" s="9"/>
      <c r="H66" s="9"/>
      <c r="I66" s="9"/>
      <c r="J66" s="9"/>
      <c r="K66" s="9"/>
      <c r="L66" s="9"/>
      <c r="M66" s="9"/>
      <c r="N66" s="288"/>
      <c r="O66" s="288"/>
      <c r="P66" s="391"/>
      <c r="Q66" s="391"/>
      <c r="R66" s="288"/>
      <c r="S66" s="329"/>
      <c r="T66" s="329"/>
      <c r="U66" s="9"/>
      <c r="V66" s="9"/>
      <c r="W66" s="9"/>
      <c r="X66" s="9"/>
      <c r="Y66" s="9"/>
      <c r="Z66" s="9"/>
      <c r="AA66" s="9"/>
      <c r="AB66" s="9"/>
      <c r="AC66" s="9"/>
      <c r="AD66" s="9"/>
      <c r="AE66" s="9"/>
      <c r="AF66" s="9"/>
      <c r="AG66" s="9"/>
      <c r="AH66" s="9"/>
      <c r="AI66" s="9"/>
      <c r="AJ66" s="9"/>
      <c r="AK66" s="9"/>
      <c r="AL66" s="9"/>
      <c r="AM66" s="9"/>
      <c r="AN66" s="9"/>
      <c r="AO66" s="9"/>
      <c r="AP66" s="9"/>
      <c r="AQ66" s="9"/>
      <c r="AR66" s="9"/>
      <c r="AS66" s="6"/>
      <c r="AT66" s="6"/>
      <c r="AU66" s="6"/>
    </row>
    <row r="67" spans="2:47" ht="12" customHeight="1"/>
  </sheetData>
  <phoneticPr fontId="33" type="noConversion"/>
  <conditionalFormatting sqref="AS2:XFD3">
    <cfRule type="expression" dxfId="83" priority="94">
      <formula>#REF!=0</formula>
    </cfRule>
  </conditionalFormatting>
  <conditionalFormatting sqref="H4:J4">
    <cfRule type="expression" dxfId="82" priority="87">
      <formula>AR4=0</formula>
    </cfRule>
  </conditionalFormatting>
  <conditionalFormatting sqref="D4:E4">
    <cfRule type="expression" dxfId="81" priority="82">
      <formula>AQ4=0</formula>
    </cfRule>
  </conditionalFormatting>
  <conditionalFormatting sqref="M4">
    <cfRule type="expression" dxfId="80" priority="78">
      <formula>BT4=0</formula>
    </cfRule>
  </conditionalFormatting>
  <conditionalFormatting sqref="F4:G4">
    <cfRule type="expression" dxfId="79" priority="76">
      <formula>AM4=0</formula>
    </cfRule>
  </conditionalFormatting>
  <conditionalFormatting sqref="AG4">
    <cfRule type="expression" dxfId="78" priority="70">
      <formula>AQ4=0</formula>
    </cfRule>
  </conditionalFormatting>
  <conditionalFormatting sqref="AJ4">
    <cfRule type="expression" dxfId="77" priority="65">
      <formula>AT4=0</formula>
    </cfRule>
  </conditionalFormatting>
  <conditionalFormatting sqref="I4:M4">
    <cfRule type="expression" dxfId="76" priority="63">
      <formula>AV4=0</formula>
    </cfRule>
  </conditionalFormatting>
  <conditionalFormatting sqref="AK4">
    <cfRule type="expression" dxfId="75" priority="62">
      <formula>AX4=0</formula>
    </cfRule>
  </conditionalFormatting>
  <conditionalFormatting sqref="AL4">
    <cfRule type="expression" dxfId="74" priority="61">
      <formula>AZ4=0</formula>
    </cfRule>
  </conditionalFormatting>
  <conditionalFormatting sqref="AM4">
    <cfRule type="expression" dxfId="73" priority="60">
      <formula>BB4=0</formula>
    </cfRule>
  </conditionalFormatting>
  <conditionalFormatting sqref="J4:M4">
    <cfRule type="expression" dxfId="72" priority="57">
      <formula>BF4=0</formula>
    </cfRule>
  </conditionalFormatting>
  <conditionalFormatting sqref="AO4">
    <cfRule type="expression" dxfId="71" priority="56">
      <formula>BH4=0</formula>
    </cfRule>
  </conditionalFormatting>
  <conditionalFormatting sqref="AP4">
    <cfRule type="expression" dxfId="70" priority="55">
      <formula>BJ4=0</formula>
    </cfRule>
  </conditionalFormatting>
  <conditionalFormatting sqref="AQ4">
    <cfRule type="expression" dxfId="69" priority="54">
      <formula>BL4=0</formula>
    </cfRule>
  </conditionalFormatting>
  <conditionalFormatting sqref="AR4">
    <cfRule type="expression" dxfId="68" priority="53">
      <formula>BN4=0</formula>
    </cfRule>
  </conditionalFormatting>
  <conditionalFormatting sqref="AI4">
    <cfRule type="expression" dxfId="67" priority="96">
      <formula>#REF!=0</formula>
    </cfRule>
  </conditionalFormatting>
  <conditionalFormatting sqref="I4">
    <cfRule type="expression" dxfId="66" priority="51">
      <formula>AO4=0</formula>
    </cfRule>
  </conditionalFormatting>
  <conditionalFormatting sqref="K4">
    <cfRule type="expression" dxfId="65" priority="50">
      <formula>BP4=0</formula>
    </cfRule>
  </conditionalFormatting>
  <conditionalFormatting sqref="AF4">
    <cfRule type="expression" dxfId="64" priority="46">
      <formula>AP4=0</formula>
    </cfRule>
  </conditionalFormatting>
  <conditionalFormatting sqref="AE4">
    <cfRule type="expression" dxfId="63" priority="45">
      <formula>AO4=0</formula>
    </cfRule>
  </conditionalFormatting>
  <conditionalFormatting sqref="AC4">
    <cfRule type="expression" dxfId="62" priority="40">
      <formula>AP4=0</formula>
    </cfRule>
  </conditionalFormatting>
  <conditionalFormatting sqref="AB4">
    <cfRule type="expression" dxfId="61" priority="34">
      <formula>AO4=0</formula>
    </cfRule>
  </conditionalFormatting>
  <conditionalFormatting sqref="Z4">
    <cfRule type="expression" dxfId="60" priority="28">
      <formula>AN4=0</formula>
    </cfRule>
  </conditionalFormatting>
  <conditionalFormatting sqref="Y4">
    <cfRule type="expression" dxfId="59" priority="21">
      <formula>AL4=0</formula>
    </cfRule>
  </conditionalFormatting>
  <conditionalFormatting sqref="X4">
    <cfRule type="expression" dxfId="58" priority="18">
      <formula>AK4=0</formula>
    </cfRule>
  </conditionalFormatting>
  <conditionalFormatting sqref="V4">
    <cfRule type="expression" dxfId="57" priority="12">
      <formula>AJ4=0</formula>
    </cfRule>
  </conditionalFormatting>
  <conditionalFormatting sqref="D4:F4">
    <cfRule type="expression" dxfId="56" priority="6">
      <formula>AH4=0</formula>
    </cfRule>
  </conditionalFormatting>
  <conditionalFormatting sqref="T4:U4">
    <cfRule type="expression" dxfId="55" priority="194">
      <formula>#REF!=0</formula>
    </cfRule>
  </conditionalFormatting>
  <conditionalFormatting sqref="H4">
    <cfRule type="expression" dxfId="54" priority="196">
      <formula>AK4=0</formula>
    </cfRule>
  </conditionalFormatting>
  <conditionalFormatting sqref="W4">
    <cfRule type="expression" dxfId="53" priority="237">
      <formula>I4=0</formula>
    </cfRule>
  </conditionalFormatting>
  <conditionalFormatting sqref="G4:J4">
    <cfRule type="expression" dxfId="52" priority="239">
      <formula>I4=0</formula>
    </cfRule>
  </conditionalFormatting>
  <conditionalFormatting sqref="AD4">
    <cfRule type="expression" dxfId="51" priority="241">
      <formula>J4=0</formula>
    </cfRule>
  </conditionalFormatting>
  <conditionalFormatting sqref="AA4">
    <cfRule type="expression" dxfId="50" priority="244">
      <formula>J4=0</formula>
    </cfRule>
  </conditionalFormatting>
  <conditionalFormatting sqref="AN4">
    <cfRule type="expression" dxfId="49" priority="246">
      <formula>BD4=0</formula>
    </cfRule>
  </conditionalFormatting>
  <conditionalFormatting sqref="AH4">
    <cfRule type="expression" dxfId="48" priority="250">
      <formula>K4=0</formula>
    </cfRule>
  </conditionalFormatting>
  <conditionalFormatting sqref="L4">
    <cfRule type="expression" dxfId="47" priority="251">
      <formula>BR4=0</formula>
    </cfRule>
  </conditionalFormatting>
  <conditionalFormatting sqref="F4:H4">
    <cfRule type="expression" dxfId="46" priority="257">
      <formula>K4=0</formula>
    </cfRule>
  </conditionalFormatting>
  <conditionalFormatting sqref="B4:C4">
    <cfRule type="expression" dxfId="45" priority="268">
      <formula>AQ4=0</formula>
    </cfRule>
  </conditionalFormatting>
  <conditionalFormatting sqref="R4:S4">
    <cfRule type="expression" dxfId="44" priority="4">
      <formula>#REF!=0</formula>
    </cfRule>
  </conditionalFormatting>
  <conditionalFormatting sqref="N4">
    <cfRule type="expression" dxfId="43" priority="269">
      <formula>BB4=0</formula>
    </cfRule>
  </conditionalFormatting>
  <conditionalFormatting sqref="Q4">
    <cfRule type="expression" dxfId="42" priority="3">
      <formula>#REF!=0</formula>
    </cfRule>
  </conditionalFormatting>
  <conditionalFormatting sqref="P4">
    <cfRule type="expression" dxfId="41" priority="2">
      <formula>#REF!=0</formula>
    </cfRule>
  </conditionalFormatting>
  <conditionalFormatting sqref="O4">
    <cfRule type="expression" dxfId="40" priority="1">
      <formula>#REF!=0</formula>
    </cfRule>
  </conditionalFormatting>
  <pageMargins left="0.7" right="0.7" top="0.75" bottom="0.75" header="0.3" footer="0.3"/>
  <pageSetup paperSize="8" scale="47" orientation="landscape" r:id="rId1"/>
  <headerFooter>
    <oddHeader>&amp;R&amp;"Arial Black"&amp;10&amp;K4099DAINTERNAL&amp;1#</oddHeader>
  </headerFooter>
  <customProperties>
    <customPr name="EpmWorksheetKeyString_GUID" r:id="rId2"/>
  </customProperti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A87201-265E-42C2-88C7-095FCABB1936}">
  <sheetPr codeName="Sheet3">
    <tabColor rgb="FF8ECDC8"/>
    <pageSetUpPr fitToPage="1"/>
  </sheetPr>
  <dimension ref="B1:AS98"/>
  <sheetViews>
    <sheetView showGridLines="0" zoomScaleNormal="100" workbookViewId="0"/>
  </sheetViews>
  <sheetFormatPr defaultColWidth="8.85546875" defaultRowHeight="12.75"/>
  <cols>
    <col min="1" max="1" width="1.5703125" style="2" customWidth="1"/>
    <col min="2" max="2" width="45.7109375" style="1" customWidth="1"/>
    <col min="3" max="3" width="1.7109375" style="289" customWidth="1"/>
    <col min="4" max="4" width="9.28515625" style="289" customWidth="1"/>
    <col min="5" max="6" width="9.28515625" style="1" customWidth="1"/>
    <col min="7" max="7" width="1.7109375" style="289" customWidth="1"/>
    <col min="8" max="8" width="9.28515625" style="1" customWidth="1"/>
    <col min="9" max="9" width="9.28515625" style="307" customWidth="1"/>
    <col min="10" max="11" width="9.28515625" style="1" customWidth="1"/>
    <col min="12" max="13" width="9.28515625" style="307" customWidth="1"/>
    <col min="14" max="19" width="9.28515625" style="1" customWidth="1"/>
    <col min="20" max="16384" width="8.85546875" style="2"/>
  </cols>
  <sheetData>
    <row r="1" spans="2:45" ht="9" customHeight="1"/>
    <row r="2" spans="2:45" ht="20.45" customHeight="1">
      <c r="B2" s="3" t="s">
        <v>267</v>
      </c>
      <c r="C2" s="290"/>
      <c r="D2" s="290"/>
      <c r="E2" s="3"/>
      <c r="F2" s="3"/>
      <c r="G2" s="290"/>
      <c r="H2" s="3"/>
      <c r="I2" s="308"/>
      <c r="J2" s="3"/>
      <c r="K2" s="3"/>
      <c r="L2" s="308"/>
      <c r="M2" s="308"/>
      <c r="N2" s="3"/>
      <c r="O2" s="3"/>
      <c r="P2" s="3"/>
      <c r="Q2" s="3"/>
      <c r="R2" s="3"/>
      <c r="S2" s="3"/>
    </row>
    <row r="3" spans="2:45" ht="15.75" customHeight="1">
      <c r="B3" s="3"/>
      <c r="C3" s="290"/>
      <c r="D3" s="290"/>
      <c r="E3" s="290"/>
      <c r="F3" s="3"/>
      <c r="G3" s="290"/>
      <c r="H3" s="4"/>
      <c r="I3" s="331"/>
      <c r="J3" s="4"/>
      <c r="K3" s="4"/>
      <c r="L3" s="331"/>
      <c r="M3" s="331"/>
      <c r="T3" s="290"/>
      <c r="U3" s="3"/>
      <c r="V3" s="3"/>
      <c r="W3" s="3"/>
      <c r="X3" s="3"/>
      <c r="Y3" s="3"/>
      <c r="Z3" s="3"/>
      <c r="AA3" s="3"/>
      <c r="AB3" s="3"/>
      <c r="AC3" s="3"/>
      <c r="AD3" s="3"/>
      <c r="AE3" s="4"/>
      <c r="AF3" s="4"/>
      <c r="AG3" s="1"/>
      <c r="AH3" s="1"/>
      <c r="AI3" s="1"/>
      <c r="AJ3" s="1"/>
      <c r="AK3" s="1"/>
      <c r="AL3" s="1"/>
      <c r="AM3" s="1"/>
      <c r="AN3" s="1"/>
      <c r="AO3" s="1"/>
      <c r="AP3" s="1"/>
      <c r="AQ3" s="1"/>
      <c r="AR3" s="1"/>
      <c r="AS3" s="1"/>
    </row>
    <row r="4" spans="2:45" ht="18.75" customHeight="1">
      <c r="B4" s="5" t="s">
        <v>190</v>
      </c>
      <c r="C4" s="291"/>
      <c r="D4" s="272" t="s">
        <v>388</v>
      </c>
      <c r="E4" s="272" t="s">
        <v>268</v>
      </c>
      <c r="F4" s="272" t="s">
        <v>269</v>
      </c>
      <c r="G4" s="291"/>
      <c r="H4" s="272" t="s">
        <v>482</v>
      </c>
      <c r="I4" s="332" t="s">
        <v>414</v>
      </c>
      <c r="J4" s="272" t="s">
        <v>405</v>
      </c>
      <c r="K4" s="272" t="s">
        <v>386</v>
      </c>
      <c r="L4" s="332" t="s">
        <v>270</v>
      </c>
      <c r="M4" s="332" t="s">
        <v>271</v>
      </c>
      <c r="N4" s="272" t="s">
        <v>272</v>
      </c>
      <c r="O4" s="272" t="s">
        <v>273</v>
      </c>
      <c r="P4" s="272" t="s">
        <v>274</v>
      </c>
      <c r="Q4" s="272" t="s">
        <v>275</v>
      </c>
      <c r="R4" s="272" t="s">
        <v>276</v>
      </c>
      <c r="S4" s="272" t="s">
        <v>277</v>
      </c>
      <c r="T4" s="6"/>
      <c r="U4" s="6"/>
    </row>
    <row r="5" spans="2:45" ht="12" customHeight="1">
      <c r="B5" s="7" t="s">
        <v>278</v>
      </c>
      <c r="C5" s="276"/>
      <c r="D5" s="7"/>
      <c r="E5" s="7"/>
      <c r="F5" s="7"/>
      <c r="G5" s="276"/>
      <c r="H5" s="8"/>
      <c r="I5" s="310"/>
      <c r="J5" s="310"/>
      <c r="K5" s="310"/>
      <c r="L5" s="310"/>
      <c r="M5" s="310"/>
      <c r="N5" s="61"/>
      <c r="O5" s="7"/>
      <c r="P5" s="7"/>
      <c r="Q5" s="7"/>
      <c r="R5" s="7"/>
      <c r="S5" s="7"/>
      <c r="T5" s="6"/>
      <c r="U5" s="6"/>
    </row>
    <row r="6" spans="2:45" ht="12" customHeight="1">
      <c r="B6" s="9" t="s">
        <v>380</v>
      </c>
      <c r="C6" s="288"/>
      <c r="D6" s="11">
        <v>953.67301289388899</v>
      </c>
      <c r="E6" s="11">
        <v>959</v>
      </c>
      <c r="F6" s="11">
        <v>220</v>
      </c>
      <c r="G6" s="288"/>
      <c r="H6" s="365">
        <v>191.05</v>
      </c>
      <c r="I6" s="333">
        <v>214.44382858199799</v>
      </c>
      <c r="J6" s="333">
        <v>259</v>
      </c>
      <c r="K6" s="333">
        <v>258.83256826260595</v>
      </c>
      <c r="L6" s="333">
        <v>188</v>
      </c>
      <c r="M6" s="333">
        <v>261.50223219999901</v>
      </c>
      <c r="N6" s="84">
        <v>245</v>
      </c>
      <c r="O6" s="11">
        <v>239</v>
      </c>
      <c r="P6" s="11">
        <v>221</v>
      </c>
      <c r="Q6" s="11">
        <v>253</v>
      </c>
      <c r="R6" s="11">
        <v>246.7</v>
      </c>
      <c r="S6" s="12">
        <v>220</v>
      </c>
      <c r="T6" s="13"/>
      <c r="U6" s="13"/>
      <c r="V6" s="14"/>
      <c r="W6" s="14"/>
      <c r="X6" s="14"/>
    </row>
    <row r="7" spans="2:45" ht="12" customHeight="1">
      <c r="B7" s="9" t="s">
        <v>381</v>
      </c>
      <c r="C7" s="288"/>
      <c r="D7" s="11">
        <v>977.74349536888303</v>
      </c>
      <c r="E7" s="11">
        <v>989</v>
      </c>
      <c r="F7" s="11">
        <v>231.9</v>
      </c>
      <c r="G7" s="288"/>
      <c r="H7" s="365">
        <v>172.16</v>
      </c>
      <c r="I7" s="333">
        <v>244.5197229</v>
      </c>
      <c r="J7" s="333">
        <v>255.7</v>
      </c>
      <c r="K7" s="333">
        <v>271.53986148161198</v>
      </c>
      <c r="L7" s="333">
        <v>197</v>
      </c>
      <c r="M7" s="333">
        <v>257.58154000000002</v>
      </c>
      <c r="N7" s="84">
        <v>251</v>
      </c>
      <c r="O7" s="11">
        <v>251</v>
      </c>
      <c r="P7" s="11">
        <v>218</v>
      </c>
      <c r="Q7" s="11">
        <v>261</v>
      </c>
      <c r="R7" s="11">
        <v>258.39999999999998</v>
      </c>
      <c r="S7" s="12">
        <v>231.9</v>
      </c>
      <c r="T7" s="6"/>
      <c r="U7" s="6"/>
    </row>
    <row r="8" spans="2:45" ht="12" customHeight="1">
      <c r="B8" s="9" t="s">
        <v>382</v>
      </c>
      <c r="C8" s="288"/>
      <c r="D8" s="11">
        <v>1254.1655425977899</v>
      </c>
      <c r="E8" s="11">
        <v>1152</v>
      </c>
      <c r="F8" s="11">
        <v>97</v>
      </c>
      <c r="G8" s="288"/>
      <c r="H8" s="365">
        <v>229.18</v>
      </c>
      <c r="I8" s="333">
        <v>289.37633233399902</v>
      </c>
      <c r="J8" s="333">
        <v>281.89999999999998</v>
      </c>
      <c r="K8" s="333">
        <v>340.88351683761891</v>
      </c>
      <c r="L8" s="333">
        <v>233</v>
      </c>
      <c r="M8" s="333">
        <v>341.32940499999995</v>
      </c>
      <c r="N8" s="84">
        <v>339</v>
      </c>
      <c r="O8" s="11">
        <v>309</v>
      </c>
      <c r="P8" s="11">
        <v>242</v>
      </c>
      <c r="Q8" s="11">
        <v>283</v>
      </c>
      <c r="R8" s="11">
        <v>317.60000000000002</v>
      </c>
      <c r="S8" s="12">
        <v>97</v>
      </c>
      <c r="T8" s="6"/>
      <c r="U8" s="6"/>
    </row>
    <row r="9" spans="2:45" ht="12" customHeight="1">
      <c r="B9" s="9" t="s">
        <v>383</v>
      </c>
      <c r="C9" s="288"/>
      <c r="D9" s="11">
        <v>742.148061193422</v>
      </c>
      <c r="E9" s="11">
        <v>398</v>
      </c>
      <c r="F9" s="11">
        <v>0</v>
      </c>
      <c r="G9" s="288"/>
      <c r="H9" s="365">
        <v>130.28</v>
      </c>
      <c r="I9" s="333">
        <v>210.93045685999999</v>
      </c>
      <c r="J9" s="333">
        <v>205.2</v>
      </c>
      <c r="K9" s="333">
        <v>209.92369771231597</v>
      </c>
      <c r="L9" s="333">
        <v>162</v>
      </c>
      <c r="M9" s="333">
        <v>201.05502340000001</v>
      </c>
      <c r="N9" s="84">
        <v>170</v>
      </c>
      <c r="O9" s="11">
        <v>196</v>
      </c>
      <c r="P9" s="11">
        <v>175</v>
      </c>
      <c r="Q9" s="11">
        <v>27</v>
      </c>
      <c r="R9" s="11">
        <v>0</v>
      </c>
      <c r="S9" s="11">
        <v>0</v>
      </c>
      <c r="T9" s="6"/>
      <c r="U9" s="6"/>
    </row>
    <row r="10" spans="2:45" ht="12" customHeight="1">
      <c r="B10" s="9" t="s">
        <v>384</v>
      </c>
      <c r="C10" s="288"/>
      <c r="D10" s="11">
        <v>1110.64831016988</v>
      </c>
      <c r="E10" s="11">
        <v>0</v>
      </c>
      <c r="F10" s="11">
        <v>0</v>
      </c>
      <c r="G10" s="288"/>
      <c r="H10" s="365">
        <v>210.49</v>
      </c>
      <c r="I10" s="333">
        <v>332.41001084099901</v>
      </c>
      <c r="J10" s="333">
        <v>300.7</v>
      </c>
      <c r="K10" s="333">
        <v>361.79380427162903</v>
      </c>
      <c r="L10" s="333">
        <v>248</v>
      </c>
      <c r="M10" s="333">
        <v>365.22430879999899</v>
      </c>
      <c r="N10" s="84">
        <v>136</v>
      </c>
      <c r="O10" s="11">
        <v>0</v>
      </c>
      <c r="P10" s="11">
        <v>0</v>
      </c>
      <c r="Q10" s="11">
        <v>0</v>
      </c>
      <c r="R10" s="11">
        <v>0</v>
      </c>
      <c r="S10" s="11">
        <v>0</v>
      </c>
      <c r="T10" s="6"/>
      <c r="U10" s="6"/>
    </row>
    <row r="11" spans="2:45" ht="12" customHeight="1">
      <c r="B11" s="9" t="s">
        <v>385</v>
      </c>
      <c r="C11" s="276"/>
      <c r="D11" s="11">
        <v>560</v>
      </c>
      <c r="E11" s="11">
        <v>0</v>
      </c>
      <c r="F11" s="11">
        <v>0</v>
      </c>
      <c r="G11" s="276"/>
      <c r="H11" s="365">
        <v>208.44</v>
      </c>
      <c r="I11" s="333">
        <v>201.96979099999999</v>
      </c>
      <c r="J11" s="333">
        <v>198.9</v>
      </c>
      <c r="K11" s="333">
        <v>257.07365800000105</v>
      </c>
      <c r="L11" s="333">
        <v>217</v>
      </c>
      <c r="M11" s="333">
        <v>84.9203070627036</v>
      </c>
      <c r="N11" s="84">
        <v>0</v>
      </c>
      <c r="O11" s="11">
        <v>0</v>
      </c>
      <c r="P11" s="11">
        <v>0</v>
      </c>
      <c r="Q11" s="11">
        <v>0</v>
      </c>
      <c r="R11" s="11">
        <v>0</v>
      </c>
      <c r="S11" s="11">
        <v>0</v>
      </c>
      <c r="T11" s="6"/>
      <c r="U11" s="6"/>
    </row>
    <row r="12" spans="2:45" ht="12" customHeight="1">
      <c r="B12" s="9" t="s">
        <v>483</v>
      </c>
      <c r="C12" s="276"/>
      <c r="D12" s="11">
        <v>133.606651</v>
      </c>
      <c r="E12" s="11">
        <v>0</v>
      </c>
      <c r="F12" s="11">
        <v>0</v>
      </c>
      <c r="G12" s="276"/>
      <c r="H12" s="365">
        <v>65.53</v>
      </c>
      <c r="I12" s="333">
        <v>127.258221566667</v>
      </c>
      <c r="J12" s="333">
        <v>97.8</v>
      </c>
      <c r="K12" s="333">
        <v>116.68852699999991</v>
      </c>
      <c r="L12" s="333">
        <v>17</v>
      </c>
      <c r="M12" s="333">
        <v>0</v>
      </c>
      <c r="N12" s="11">
        <v>0</v>
      </c>
      <c r="O12" s="11">
        <v>0</v>
      </c>
      <c r="P12" s="11">
        <v>0</v>
      </c>
      <c r="Q12" s="11">
        <v>0</v>
      </c>
      <c r="R12" s="11">
        <v>0</v>
      </c>
      <c r="S12" s="11">
        <v>0</v>
      </c>
      <c r="T12" s="6"/>
      <c r="U12" s="6"/>
    </row>
    <row r="13" spans="2:45" ht="12" customHeight="1">
      <c r="B13" s="329" t="s">
        <v>484</v>
      </c>
      <c r="C13" s="276"/>
      <c r="D13" s="11">
        <v>0</v>
      </c>
      <c r="E13" s="11">
        <v>0</v>
      </c>
      <c r="F13" s="11">
        <v>0</v>
      </c>
      <c r="G13" s="276"/>
      <c r="H13" s="365">
        <v>233.96</v>
      </c>
      <c r="I13" s="11">
        <v>0</v>
      </c>
      <c r="J13" s="11">
        <v>0</v>
      </c>
      <c r="K13" s="11">
        <v>0</v>
      </c>
      <c r="L13" s="11">
        <v>0</v>
      </c>
      <c r="M13" s="11">
        <v>0</v>
      </c>
      <c r="N13" s="11">
        <v>0</v>
      </c>
      <c r="O13" s="11">
        <v>0</v>
      </c>
      <c r="P13" s="11">
        <v>0</v>
      </c>
      <c r="Q13" s="11">
        <v>0</v>
      </c>
      <c r="R13" s="11">
        <v>0</v>
      </c>
      <c r="S13" s="11">
        <v>0</v>
      </c>
      <c r="T13" s="6"/>
      <c r="U13" s="6"/>
    </row>
    <row r="14" spans="2:45" s="21" customFormat="1" ht="12" customHeight="1">
      <c r="B14" s="15" t="s">
        <v>42</v>
      </c>
      <c r="C14" s="276"/>
      <c r="D14" s="17">
        <f>SUM(D6:D12)</f>
        <v>5731.9850732238647</v>
      </c>
      <c r="E14" s="17">
        <f>SUM(E6:E12)</f>
        <v>3498</v>
      </c>
      <c r="F14" s="17">
        <v>548.9</v>
      </c>
      <c r="G14" s="276"/>
      <c r="H14" s="24">
        <f>SUM(H6:H13)</f>
        <v>1441.0900000000001</v>
      </c>
      <c r="I14" s="312">
        <f t="shared" ref="I14:M14" si="0">SUM(I6:I12)</f>
        <v>1620.9083640836629</v>
      </c>
      <c r="J14" s="312">
        <f t="shared" si="0"/>
        <v>1599.2</v>
      </c>
      <c r="K14" s="312">
        <f t="shared" si="0"/>
        <v>1816.7356335657828</v>
      </c>
      <c r="L14" s="312">
        <f t="shared" si="0"/>
        <v>1262</v>
      </c>
      <c r="M14" s="312">
        <f t="shared" si="0"/>
        <v>1511.6128164627016</v>
      </c>
      <c r="N14" s="247">
        <f>SUM(N6:N11)</f>
        <v>1141</v>
      </c>
      <c r="O14" s="17">
        <f>SUM(O6:O9)</f>
        <v>995</v>
      </c>
      <c r="P14" s="17">
        <f>SUM(P6:P9)</f>
        <v>856</v>
      </c>
      <c r="Q14" s="17">
        <f>SUM(Q6:Q9)</f>
        <v>824</v>
      </c>
      <c r="R14" s="17">
        <f>SUM(R6:R8)</f>
        <v>822.7</v>
      </c>
      <c r="S14" s="19">
        <v>548.9</v>
      </c>
      <c r="T14" s="20"/>
      <c r="U14" s="20"/>
    </row>
    <row r="15" spans="2:45" ht="12" customHeight="1">
      <c r="B15" s="7" t="s">
        <v>279</v>
      </c>
      <c r="C15" s="276"/>
      <c r="D15" s="23"/>
      <c r="E15" s="23"/>
      <c r="F15" s="23"/>
      <c r="G15" s="276"/>
      <c r="H15" s="22"/>
      <c r="I15" s="313"/>
      <c r="J15" s="313"/>
      <c r="K15" s="313"/>
      <c r="L15" s="313"/>
      <c r="M15" s="313"/>
      <c r="N15" s="248"/>
      <c r="O15" s="23"/>
      <c r="P15" s="23"/>
      <c r="Q15" s="23"/>
      <c r="R15" s="23"/>
      <c r="S15" s="23"/>
      <c r="T15" s="6"/>
      <c r="U15" s="6"/>
    </row>
    <row r="16" spans="2:45" ht="12" customHeight="1">
      <c r="B16" s="9" t="s">
        <v>280</v>
      </c>
      <c r="C16" s="276"/>
      <c r="D16" s="11">
        <v>7.3</v>
      </c>
      <c r="E16" s="11">
        <v>15</v>
      </c>
      <c r="F16" s="11">
        <v>2.8</v>
      </c>
      <c r="G16" s="276"/>
      <c r="H16" s="365">
        <v>0</v>
      </c>
      <c r="I16" s="333">
        <v>0</v>
      </c>
      <c r="J16" s="333">
        <v>0</v>
      </c>
      <c r="K16" s="333">
        <v>0</v>
      </c>
      <c r="L16" s="333">
        <v>0</v>
      </c>
      <c r="M16" s="333">
        <v>4</v>
      </c>
      <c r="N16" s="84">
        <v>3</v>
      </c>
      <c r="O16" s="11">
        <v>2.7</v>
      </c>
      <c r="P16" s="11">
        <v>4</v>
      </c>
      <c r="Q16" s="11">
        <v>5</v>
      </c>
      <c r="R16" s="11">
        <v>2.9</v>
      </c>
      <c r="S16" s="11">
        <v>2.8</v>
      </c>
      <c r="T16" s="6"/>
      <c r="U16" s="6"/>
    </row>
    <row r="17" spans="2:21" ht="12" customHeight="1">
      <c r="B17" s="329" t="s">
        <v>413</v>
      </c>
      <c r="C17" s="276"/>
      <c r="D17" s="84">
        <v>0</v>
      </c>
      <c r="E17" s="11">
        <v>0</v>
      </c>
      <c r="F17" s="11">
        <v>0</v>
      </c>
      <c r="G17" s="276"/>
      <c r="H17" s="365">
        <v>249.95</v>
      </c>
      <c r="I17" s="333">
        <v>254.95793441499899</v>
      </c>
      <c r="J17" s="333">
        <v>47.8</v>
      </c>
      <c r="K17" s="11">
        <v>0</v>
      </c>
      <c r="L17" s="11">
        <v>0</v>
      </c>
      <c r="M17" s="11">
        <v>0</v>
      </c>
      <c r="N17" s="11">
        <v>0</v>
      </c>
      <c r="O17" s="11">
        <v>0</v>
      </c>
      <c r="P17" s="11">
        <v>0</v>
      </c>
      <c r="Q17" s="11">
        <v>0</v>
      </c>
      <c r="R17" s="11">
        <v>0</v>
      </c>
      <c r="S17" s="11">
        <v>0</v>
      </c>
      <c r="T17" s="6"/>
      <c r="U17" s="6"/>
    </row>
    <row r="18" spans="2:21" ht="12" customHeight="1">
      <c r="B18" s="329" t="s">
        <v>473</v>
      </c>
      <c r="C18" s="276"/>
      <c r="D18" s="84">
        <v>0</v>
      </c>
      <c r="E18" s="11">
        <v>0</v>
      </c>
      <c r="F18" s="11">
        <v>0</v>
      </c>
      <c r="G18" s="276"/>
      <c r="H18" s="440">
        <v>125.51</v>
      </c>
      <c r="I18" s="333">
        <v>67.390647999999999</v>
      </c>
      <c r="J18" s="333">
        <v>0</v>
      </c>
      <c r="K18" s="11">
        <v>0</v>
      </c>
      <c r="L18" s="11">
        <v>0</v>
      </c>
      <c r="M18" s="11">
        <v>0</v>
      </c>
      <c r="N18" s="11">
        <v>0</v>
      </c>
      <c r="O18" s="11">
        <v>0</v>
      </c>
      <c r="P18" s="11">
        <v>0</v>
      </c>
      <c r="Q18" s="11">
        <v>0</v>
      </c>
      <c r="R18" s="11">
        <v>0</v>
      </c>
      <c r="S18" s="11">
        <v>0</v>
      </c>
      <c r="T18" s="6"/>
      <c r="U18" s="6"/>
    </row>
    <row r="19" spans="2:21" s="21" customFormat="1" ht="12" customHeight="1">
      <c r="B19" s="15" t="s">
        <v>42</v>
      </c>
      <c r="C19" s="288"/>
      <c r="D19" s="17">
        <f>D16</f>
        <v>7.3</v>
      </c>
      <c r="E19" s="17">
        <v>15</v>
      </c>
      <c r="F19" s="17">
        <v>2.8</v>
      </c>
      <c r="G19" s="288"/>
      <c r="H19" s="24">
        <f>SUM(H16:H18)</f>
        <v>375.46</v>
      </c>
      <c r="I19" s="312">
        <f>SUM(I16:I18)</f>
        <v>322.34858241499899</v>
      </c>
      <c r="J19" s="312">
        <f>SUM(J16:J18)</f>
        <v>47.8</v>
      </c>
      <c r="K19" s="312">
        <f>K16</f>
        <v>0</v>
      </c>
      <c r="L19" s="312">
        <f>L16</f>
        <v>0</v>
      </c>
      <c r="M19" s="312">
        <v>4</v>
      </c>
      <c r="N19" s="247">
        <f>N16</f>
        <v>3</v>
      </c>
      <c r="O19" s="17">
        <v>3</v>
      </c>
      <c r="P19" s="17">
        <f>+P16</f>
        <v>4</v>
      </c>
      <c r="Q19" s="17">
        <f>+Q16</f>
        <v>5</v>
      </c>
      <c r="R19" s="17">
        <f>R16</f>
        <v>2.9</v>
      </c>
      <c r="S19" s="17">
        <v>2.8</v>
      </c>
      <c r="T19" s="20"/>
      <c r="U19" s="20"/>
    </row>
    <row r="20" spans="2:21" s="21" customFormat="1" ht="12" customHeight="1">
      <c r="B20" s="276"/>
      <c r="C20" s="288"/>
      <c r="D20" s="384"/>
      <c r="E20" s="384"/>
      <c r="F20" s="384"/>
      <c r="G20" s="288"/>
      <c r="H20" s="385"/>
      <c r="I20" s="386"/>
      <c r="J20" s="386"/>
      <c r="K20" s="386"/>
      <c r="L20" s="386"/>
      <c r="M20" s="386"/>
      <c r="N20" s="387"/>
      <c r="O20" s="384"/>
      <c r="P20" s="384"/>
      <c r="Q20" s="384"/>
      <c r="R20" s="384"/>
      <c r="S20" s="384"/>
      <c r="T20" s="20"/>
      <c r="U20" s="20"/>
    </row>
    <row r="21" spans="2:21" s="21" customFormat="1" ht="12" customHeight="1">
      <c r="B21" s="7" t="s">
        <v>448</v>
      </c>
      <c r="C21" s="288"/>
      <c r="D21" s="384"/>
      <c r="E21" s="384"/>
      <c r="F21" s="384"/>
      <c r="G21" s="288"/>
      <c r="H21" s="385"/>
      <c r="I21" s="386"/>
      <c r="J21" s="386"/>
      <c r="K21" s="386"/>
      <c r="L21" s="386"/>
      <c r="M21" s="386"/>
      <c r="N21" s="387"/>
      <c r="O21" s="384"/>
      <c r="P21" s="384"/>
      <c r="Q21" s="384"/>
      <c r="R21" s="384"/>
      <c r="S21" s="384"/>
      <c r="T21" s="20"/>
      <c r="U21" s="20"/>
    </row>
    <row r="22" spans="2:21" s="21" customFormat="1" ht="12" customHeight="1">
      <c r="B22" s="203" t="s">
        <v>418</v>
      </c>
      <c r="C22" s="288"/>
      <c r="D22" s="11">
        <v>0</v>
      </c>
      <c r="E22" s="11">
        <v>0</v>
      </c>
      <c r="F22" s="11">
        <v>0</v>
      </c>
      <c r="G22" s="288"/>
      <c r="H22" s="394">
        <v>7.54</v>
      </c>
      <c r="I22" s="429">
        <v>2.131650333709</v>
      </c>
      <c r="J22" s="11">
        <v>0</v>
      </c>
      <c r="K22" s="11">
        <v>0</v>
      </c>
      <c r="L22" s="11">
        <v>0</v>
      </c>
      <c r="M22" s="11">
        <v>0</v>
      </c>
      <c r="N22" s="11">
        <v>0</v>
      </c>
      <c r="O22" s="11">
        <v>0</v>
      </c>
      <c r="P22" s="11">
        <v>0</v>
      </c>
      <c r="Q22" s="11">
        <v>0</v>
      </c>
      <c r="R22" s="11">
        <v>0</v>
      </c>
      <c r="S22" s="11">
        <v>0</v>
      </c>
      <c r="T22" s="20"/>
      <c r="U22" s="20"/>
    </row>
    <row r="23" spans="2:21" s="21" customFormat="1" ht="12" customHeight="1">
      <c r="B23" s="203" t="s">
        <v>419</v>
      </c>
      <c r="C23" s="288"/>
      <c r="D23" s="11">
        <v>0</v>
      </c>
      <c r="E23" s="11">
        <v>0</v>
      </c>
      <c r="F23" s="11">
        <v>0</v>
      </c>
      <c r="G23" s="288"/>
      <c r="H23" s="394">
        <v>2.4</v>
      </c>
      <c r="I23" s="429">
        <v>0.65900000000000003</v>
      </c>
      <c r="J23" s="11">
        <v>0</v>
      </c>
      <c r="K23" s="11">
        <v>0</v>
      </c>
      <c r="L23" s="11">
        <v>0</v>
      </c>
      <c r="M23" s="11">
        <v>0</v>
      </c>
      <c r="N23" s="11">
        <v>0</v>
      </c>
      <c r="O23" s="11">
        <v>0</v>
      </c>
      <c r="P23" s="11">
        <v>0</v>
      </c>
      <c r="Q23" s="11">
        <v>0</v>
      </c>
      <c r="R23" s="11">
        <v>0</v>
      </c>
      <c r="S23" s="11">
        <v>0</v>
      </c>
      <c r="T23" s="20"/>
      <c r="U23" s="20"/>
    </row>
    <row r="24" spans="2:21" s="21" customFormat="1" ht="12" customHeight="1">
      <c r="B24" s="203" t="s">
        <v>420</v>
      </c>
      <c r="C24" s="288"/>
      <c r="D24" s="11">
        <v>0</v>
      </c>
      <c r="E24" s="11">
        <v>0</v>
      </c>
      <c r="F24" s="11">
        <v>0</v>
      </c>
      <c r="G24" s="288"/>
      <c r="H24" s="394">
        <v>2.99</v>
      </c>
      <c r="I24" s="429">
        <v>1.1251500000000001</v>
      </c>
      <c r="J24" s="11">
        <v>0</v>
      </c>
      <c r="K24" s="11">
        <v>0</v>
      </c>
      <c r="L24" s="11">
        <v>0</v>
      </c>
      <c r="M24" s="11">
        <v>0</v>
      </c>
      <c r="N24" s="11">
        <v>0</v>
      </c>
      <c r="O24" s="11">
        <v>0</v>
      </c>
      <c r="P24" s="11">
        <v>0</v>
      </c>
      <c r="Q24" s="11">
        <v>0</v>
      </c>
      <c r="R24" s="11">
        <v>0</v>
      </c>
      <c r="S24" s="11">
        <v>0</v>
      </c>
      <c r="T24" s="20"/>
      <c r="U24" s="20"/>
    </row>
    <row r="25" spans="2:21" s="21" customFormat="1" ht="12" customHeight="1">
      <c r="B25" s="203" t="s">
        <v>421</v>
      </c>
      <c r="C25" s="288"/>
      <c r="D25" s="11">
        <v>0</v>
      </c>
      <c r="E25" s="11">
        <v>0</v>
      </c>
      <c r="F25" s="11">
        <v>0</v>
      </c>
      <c r="G25" s="288"/>
      <c r="H25" s="394">
        <v>4.1500000000000004</v>
      </c>
      <c r="I25" s="429">
        <v>1.516</v>
      </c>
      <c r="J25" s="11">
        <v>0</v>
      </c>
      <c r="K25" s="11">
        <v>0</v>
      </c>
      <c r="L25" s="11">
        <v>0</v>
      </c>
      <c r="M25" s="11">
        <v>0</v>
      </c>
      <c r="N25" s="11">
        <v>0</v>
      </c>
      <c r="O25" s="11">
        <v>0</v>
      </c>
      <c r="P25" s="11">
        <v>0</v>
      </c>
      <c r="Q25" s="11">
        <v>0</v>
      </c>
      <c r="R25" s="11">
        <v>0</v>
      </c>
      <c r="S25" s="11">
        <v>0</v>
      </c>
      <c r="T25" s="20"/>
      <c r="U25" s="20"/>
    </row>
    <row r="26" spans="2:21" s="21" customFormat="1" ht="12" customHeight="1">
      <c r="B26" s="203" t="s">
        <v>422</v>
      </c>
      <c r="C26" s="288"/>
      <c r="D26" s="11">
        <v>0</v>
      </c>
      <c r="E26" s="11">
        <v>0</v>
      </c>
      <c r="F26" s="11">
        <v>0</v>
      </c>
      <c r="G26" s="288"/>
      <c r="H26" s="394">
        <v>2.12</v>
      </c>
      <c r="I26" s="429">
        <v>1.3740000000000001</v>
      </c>
      <c r="J26" s="11">
        <v>0</v>
      </c>
      <c r="K26" s="11">
        <v>0</v>
      </c>
      <c r="L26" s="11">
        <v>0</v>
      </c>
      <c r="M26" s="11">
        <v>0</v>
      </c>
      <c r="N26" s="11">
        <v>0</v>
      </c>
      <c r="O26" s="11">
        <v>0</v>
      </c>
      <c r="P26" s="11">
        <v>0</v>
      </c>
      <c r="Q26" s="11">
        <v>0</v>
      </c>
      <c r="R26" s="11">
        <v>0</v>
      </c>
      <c r="S26" s="11">
        <v>0</v>
      </c>
      <c r="T26" s="20"/>
      <c r="U26" s="20"/>
    </row>
    <row r="27" spans="2:21" s="21" customFormat="1" ht="12" customHeight="1">
      <c r="B27" s="203" t="s">
        <v>423</v>
      </c>
      <c r="C27" s="288"/>
      <c r="D27" s="11">
        <v>0</v>
      </c>
      <c r="E27" s="11">
        <v>0</v>
      </c>
      <c r="F27" s="11">
        <v>0</v>
      </c>
      <c r="G27" s="288"/>
      <c r="H27" s="394">
        <v>9.98</v>
      </c>
      <c r="I27" s="429">
        <v>4.5965879999999997</v>
      </c>
      <c r="J27" s="11">
        <v>0</v>
      </c>
      <c r="K27" s="11">
        <v>0</v>
      </c>
      <c r="L27" s="11">
        <v>0</v>
      </c>
      <c r="M27" s="11">
        <v>0</v>
      </c>
      <c r="N27" s="11">
        <v>0</v>
      </c>
      <c r="O27" s="11">
        <v>0</v>
      </c>
      <c r="P27" s="11">
        <v>0</v>
      </c>
      <c r="Q27" s="11">
        <v>0</v>
      </c>
      <c r="R27" s="11">
        <v>0</v>
      </c>
      <c r="S27" s="11">
        <v>0</v>
      </c>
      <c r="T27" s="20"/>
      <c r="U27" s="20"/>
    </row>
    <row r="28" spans="2:21" s="21" customFormat="1" ht="12" customHeight="1">
      <c r="B28" s="203" t="s">
        <v>424</v>
      </c>
      <c r="C28" s="288"/>
      <c r="D28" s="11">
        <v>0</v>
      </c>
      <c r="E28" s="11">
        <v>0</v>
      </c>
      <c r="F28" s="11">
        <v>0</v>
      </c>
      <c r="G28" s="288"/>
      <c r="H28" s="394">
        <v>6.74</v>
      </c>
      <c r="I28" s="429">
        <v>3.1490450000000001</v>
      </c>
      <c r="J28" s="11">
        <v>0</v>
      </c>
      <c r="K28" s="11">
        <v>0</v>
      </c>
      <c r="L28" s="11">
        <v>0</v>
      </c>
      <c r="M28" s="11">
        <v>0</v>
      </c>
      <c r="N28" s="11">
        <v>0</v>
      </c>
      <c r="O28" s="11">
        <v>0</v>
      </c>
      <c r="P28" s="11">
        <v>0</v>
      </c>
      <c r="Q28" s="11">
        <v>0</v>
      </c>
      <c r="R28" s="11">
        <v>0</v>
      </c>
      <c r="S28" s="11">
        <v>0</v>
      </c>
      <c r="T28" s="20"/>
      <c r="U28" s="20"/>
    </row>
    <row r="29" spans="2:21" s="21" customFormat="1" ht="12" customHeight="1">
      <c r="B29" s="203" t="s">
        <v>425</v>
      </c>
      <c r="C29" s="288"/>
      <c r="D29" s="11">
        <v>0</v>
      </c>
      <c r="E29" s="11">
        <v>0</v>
      </c>
      <c r="F29" s="11">
        <v>0</v>
      </c>
      <c r="G29" s="288"/>
      <c r="H29" s="394">
        <v>15.02</v>
      </c>
      <c r="I29" s="429">
        <v>5.9290000000000003</v>
      </c>
      <c r="J29" s="11">
        <v>0</v>
      </c>
      <c r="K29" s="11">
        <v>0</v>
      </c>
      <c r="L29" s="11">
        <v>0</v>
      </c>
      <c r="M29" s="11">
        <v>0</v>
      </c>
      <c r="N29" s="11">
        <v>0</v>
      </c>
      <c r="O29" s="11">
        <v>0</v>
      </c>
      <c r="P29" s="11">
        <v>0</v>
      </c>
      <c r="Q29" s="11">
        <v>0</v>
      </c>
      <c r="R29" s="11">
        <v>0</v>
      </c>
      <c r="S29" s="11">
        <v>0</v>
      </c>
      <c r="T29" s="20"/>
      <c r="U29" s="20"/>
    </row>
    <row r="30" spans="2:21" s="21" customFormat="1" ht="12" customHeight="1">
      <c r="B30" s="203" t="s">
        <v>426</v>
      </c>
      <c r="C30" s="288"/>
      <c r="D30" s="11">
        <v>0</v>
      </c>
      <c r="E30" s="11">
        <v>0</v>
      </c>
      <c r="F30" s="11">
        <v>0</v>
      </c>
      <c r="G30" s="288"/>
      <c r="H30" s="394">
        <v>1.44</v>
      </c>
      <c r="I30" s="429">
        <v>0.90800000000000003</v>
      </c>
      <c r="J30" s="11">
        <v>0</v>
      </c>
      <c r="K30" s="11">
        <v>0</v>
      </c>
      <c r="L30" s="11">
        <v>0</v>
      </c>
      <c r="M30" s="11">
        <v>0</v>
      </c>
      <c r="N30" s="11">
        <v>0</v>
      </c>
      <c r="O30" s="11">
        <v>0</v>
      </c>
      <c r="P30" s="11">
        <v>0</v>
      </c>
      <c r="Q30" s="11">
        <v>0</v>
      </c>
      <c r="R30" s="11">
        <v>0</v>
      </c>
      <c r="S30" s="11">
        <v>0</v>
      </c>
      <c r="T30" s="20"/>
      <c r="U30" s="20"/>
    </row>
    <row r="31" spans="2:21" s="21" customFormat="1" ht="12" customHeight="1">
      <c r="B31" s="203" t="s">
        <v>427</v>
      </c>
      <c r="C31" s="288"/>
      <c r="D31" s="11">
        <v>0</v>
      </c>
      <c r="E31" s="11">
        <v>0</v>
      </c>
      <c r="F31" s="11">
        <v>0</v>
      </c>
      <c r="G31" s="288"/>
      <c r="H31" s="394">
        <v>2.33</v>
      </c>
      <c r="I31" s="429">
        <v>1.025622</v>
      </c>
      <c r="J31" s="11">
        <v>0</v>
      </c>
      <c r="K31" s="11">
        <v>0</v>
      </c>
      <c r="L31" s="11">
        <v>0</v>
      </c>
      <c r="M31" s="11">
        <v>0</v>
      </c>
      <c r="N31" s="11">
        <v>0</v>
      </c>
      <c r="O31" s="11">
        <v>0</v>
      </c>
      <c r="P31" s="11">
        <v>0</v>
      </c>
      <c r="Q31" s="11">
        <v>0</v>
      </c>
      <c r="R31" s="11">
        <v>0</v>
      </c>
      <c r="S31" s="11">
        <v>0</v>
      </c>
      <c r="T31" s="20"/>
      <c r="U31" s="20"/>
    </row>
    <row r="32" spans="2:21" s="21" customFormat="1" ht="12" customHeight="1">
      <c r="B32" s="203" t="s">
        <v>428</v>
      </c>
      <c r="C32" s="288"/>
      <c r="D32" s="11">
        <v>0</v>
      </c>
      <c r="E32" s="11">
        <v>0</v>
      </c>
      <c r="F32" s="11">
        <v>0</v>
      </c>
      <c r="G32" s="288"/>
      <c r="H32" s="394">
        <v>9.07</v>
      </c>
      <c r="I32" s="429">
        <v>4.72</v>
      </c>
      <c r="J32" s="11">
        <v>0</v>
      </c>
      <c r="K32" s="11">
        <v>0</v>
      </c>
      <c r="L32" s="11">
        <v>0</v>
      </c>
      <c r="M32" s="11">
        <v>0</v>
      </c>
      <c r="N32" s="11">
        <v>0</v>
      </c>
      <c r="O32" s="11">
        <v>0</v>
      </c>
      <c r="P32" s="11">
        <v>0</v>
      </c>
      <c r="Q32" s="11">
        <v>0</v>
      </c>
      <c r="R32" s="11">
        <v>0</v>
      </c>
      <c r="S32" s="11">
        <v>0</v>
      </c>
      <c r="T32" s="20"/>
      <c r="U32" s="20"/>
    </row>
    <row r="33" spans="2:21" s="21" customFormat="1" ht="12" customHeight="1">
      <c r="B33" s="203" t="s">
        <v>429</v>
      </c>
      <c r="C33" s="288"/>
      <c r="D33" s="11">
        <v>0</v>
      </c>
      <c r="E33" s="11">
        <v>0</v>
      </c>
      <c r="F33" s="11">
        <v>0</v>
      </c>
      <c r="G33" s="288"/>
      <c r="H33" s="394">
        <v>2.13</v>
      </c>
      <c r="I33" s="429">
        <v>0.82599999999999996</v>
      </c>
      <c r="J33" s="11">
        <v>0</v>
      </c>
      <c r="K33" s="11">
        <v>0</v>
      </c>
      <c r="L33" s="11">
        <v>0</v>
      </c>
      <c r="M33" s="11">
        <v>0</v>
      </c>
      <c r="N33" s="11">
        <v>0</v>
      </c>
      <c r="O33" s="11">
        <v>0</v>
      </c>
      <c r="P33" s="11">
        <v>0</v>
      </c>
      <c r="Q33" s="11">
        <v>0</v>
      </c>
      <c r="R33" s="11">
        <v>0</v>
      </c>
      <c r="S33" s="11">
        <v>0</v>
      </c>
      <c r="T33" s="20"/>
      <c r="U33" s="20"/>
    </row>
    <row r="34" spans="2:21" s="21" customFormat="1" ht="12" customHeight="1">
      <c r="B34" s="203" t="s">
        <v>430</v>
      </c>
      <c r="C34" s="288"/>
      <c r="D34" s="11">
        <v>0</v>
      </c>
      <c r="E34" s="11">
        <v>0</v>
      </c>
      <c r="F34" s="11">
        <v>0</v>
      </c>
      <c r="G34" s="288"/>
      <c r="H34" s="394">
        <v>7.5</v>
      </c>
      <c r="I34" s="429">
        <v>4.6950000000000003</v>
      </c>
      <c r="J34" s="11">
        <v>0</v>
      </c>
      <c r="K34" s="11">
        <v>0</v>
      </c>
      <c r="L34" s="11">
        <v>0</v>
      </c>
      <c r="M34" s="11">
        <v>0</v>
      </c>
      <c r="N34" s="11">
        <v>0</v>
      </c>
      <c r="O34" s="11">
        <v>0</v>
      </c>
      <c r="P34" s="11">
        <v>0</v>
      </c>
      <c r="Q34" s="11">
        <v>0</v>
      </c>
      <c r="R34" s="11">
        <v>0</v>
      </c>
      <c r="S34" s="11">
        <v>0</v>
      </c>
      <c r="T34" s="20"/>
      <c r="U34" s="20"/>
    </row>
    <row r="35" spans="2:21" s="21" customFormat="1" ht="12" customHeight="1">
      <c r="B35" s="203" t="s">
        <v>431</v>
      </c>
      <c r="C35" s="288"/>
      <c r="D35" s="11">
        <v>0</v>
      </c>
      <c r="E35" s="11">
        <v>0</v>
      </c>
      <c r="F35" s="11">
        <v>0</v>
      </c>
      <c r="G35" s="288"/>
      <c r="H35" s="394">
        <v>0</v>
      </c>
      <c r="I35" s="429">
        <v>0</v>
      </c>
      <c r="J35" s="11">
        <v>0</v>
      </c>
      <c r="K35" s="11">
        <v>0</v>
      </c>
      <c r="L35" s="11">
        <v>0</v>
      </c>
      <c r="M35" s="11">
        <v>0</v>
      </c>
      <c r="N35" s="11">
        <v>0</v>
      </c>
      <c r="O35" s="11">
        <v>0</v>
      </c>
      <c r="P35" s="11">
        <v>0</v>
      </c>
      <c r="Q35" s="11">
        <v>0</v>
      </c>
      <c r="R35" s="11">
        <v>0</v>
      </c>
      <c r="S35" s="11">
        <v>0</v>
      </c>
      <c r="T35" s="20"/>
      <c r="U35" s="20"/>
    </row>
    <row r="36" spans="2:21" s="21" customFormat="1" ht="12" customHeight="1">
      <c r="B36" s="203" t="s">
        <v>432</v>
      </c>
      <c r="C36" s="288"/>
      <c r="D36" s="11">
        <v>0</v>
      </c>
      <c r="E36" s="11">
        <v>0</v>
      </c>
      <c r="F36" s="11">
        <v>0</v>
      </c>
      <c r="G36" s="288"/>
      <c r="H36" s="394">
        <v>11.19</v>
      </c>
      <c r="I36" s="429">
        <v>5.2190000000000003</v>
      </c>
      <c r="J36" s="11">
        <v>0</v>
      </c>
      <c r="K36" s="11">
        <v>0</v>
      </c>
      <c r="L36" s="11">
        <v>0</v>
      </c>
      <c r="M36" s="11">
        <v>0</v>
      </c>
      <c r="N36" s="11">
        <v>0</v>
      </c>
      <c r="O36" s="11">
        <v>0</v>
      </c>
      <c r="P36" s="11">
        <v>0</v>
      </c>
      <c r="Q36" s="11">
        <v>0</v>
      </c>
      <c r="R36" s="11">
        <v>0</v>
      </c>
      <c r="S36" s="11">
        <v>0</v>
      </c>
      <c r="T36" s="20"/>
      <c r="U36" s="20"/>
    </row>
    <row r="37" spans="2:21" s="21" customFormat="1" ht="12" customHeight="1">
      <c r="B37" s="203" t="s">
        <v>433</v>
      </c>
      <c r="C37" s="288"/>
      <c r="D37" s="11">
        <v>0</v>
      </c>
      <c r="E37" s="11">
        <v>0</v>
      </c>
      <c r="F37" s="11">
        <v>0</v>
      </c>
      <c r="G37" s="288"/>
      <c r="H37" s="394">
        <v>3</v>
      </c>
      <c r="I37" s="429">
        <v>1.337</v>
      </c>
      <c r="J37" s="11">
        <v>0</v>
      </c>
      <c r="K37" s="11">
        <v>0</v>
      </c>
      <c r="L37" s="11">
        <v>0</v>
      </c>
      <c r="M37" s="11">
        <v>0</v>
      </c>
      <c r="N37" s="11">
        <v>0</v>
      </c>
      <c r="O37" s="11">
        <v>0</v>
      </c>
      <c r="P37" s="11">
        <v>0</v>
      </c>
      <c r="Q37" s="11">
        <v>0</v>
      </c>
      <c r="R37" s="11">
        <v>0</v>
      </c>
      <c r="S37" s="11">
        <v>0</v>
      </c>
      <c r="T37" s="20"/>
      <c r="U37" s="20"/>
    </row>
    <row r="38" spans="2:21" s="21" customFormat="1" ht="12" customHeight="1">
      <c r="B38" s="32" t="s">
        <v>434</v>
      </c>
      <c r="C38" s="288"/>
      <c r="D38" s="11">
        <v>0</v>
      </c>
      <c r="E38" s="11">
        <v>0</v>
      </c>
      <c r="F38" s="11">
        <v>0</v>
      </c>
      <c r="G38" s="288"/>
      <c r="H38" s="395">
        <v>0.21</v>
      </c>
      <c r="I38" s="430">
        <v>8.2600000000000007E-2</v>
      </c>
      <c r="J38" s="11">
        <v>0</v>
      </c>
      <c r="K38" s="11">
        <v>0</v>
      </c>
      <c r="L38" s="11">
        <v>0</v>
      </c>
      <c r="M38" s="11">
        <v>0</v>
      </c>
      <c r="N38" s="11">
        <v>0</v>
      </c>
      <c r="O38" s="11">
        <v>0</v>
      </c>
      <c r="P38" s="11">
        <v>0</v>
      </c>
      <c r="Q38" s="11">
        <v>0</v>
      </c>
      <c r="R38" s="11">
        <v>0</v>
      </c>
      <c r="S38" s="11">
        <v>0</v>
      </c>
      <c r="T38" s="20"/>
      <c r="U38" s="20"/>
    </row>
    <row r="39" spans="2:21" s="21" customFormat="1" ht="12" customHeight="1">
      <c r="B39" s="203" t="s">
        <v>435</v>
      </c>
      <c r="C39" s="288"/>
      <c r="D39" s="11">
        <v>0</v>
      </c>
      <c r="E39" s="11">
        <v>0</v>
      </c>
      <c r="F39" s="11">
        <v>0</v>
      </c>
      <c r="G39" s="288"/>
      <c r="H39" s="394">
        <v>0</v>
      </c>
      <c r="I39" s="429">
        <v>0</v>
      </c>
      <c r="J39" s="11">
        <v>0</v>
      </c>
      <c r="K39" s="11">
        <v>0</v>
      </c>
      <c r="L39" s="11">
        <v>0</v>
      </c>
      <c r="M39" s="11">
        <v>0</v>
      </c>
      <c r="N39" s="11">
        <v>0</v>
      </c>
      <c r="O39" s="11">
        <v>0</v>
      </c>
      <c r="P39" s="11">
        <v>0</v>
      </c>
      <c r="Q39" s="11">
        <v>0</v>
      </c>
      <c r="R39" s="11">
        <v>0</v>
      </c>
      <c r="S39" s="11">
        <v>0</v>
      </c>
      <c r="T39" s="20"/>
      <c r="U39" s="20"/>
    </row>
    <row r="40" spans="2:21" s="21" customFormat="1" ht="12" customHeight="1">
      <c r="B40" s="203" t="s">
        <v>436</v>
      </c>
      <c r="C40" s="288"/>
      <c r="D40" s="11">
        <v>0</v>
      </c>
      <c r="E40" s="11">
        <v>0</v>
      </c>
      <c r="F40" s="11">
        <v>0</v>
      </c>
      <c r="G40" s="288"/>
      <c r="H40" s="394">
        <v>0</v>
      </c>
      <c r="I40" s="429">
        <v>0</v>
      </c>
      <c r="J40" s="11">
        <v>0</v>
      </c>
      <c r="K40" s="11">
        <v>0</v>
      </c>
      <c r="L40" s="11">
        <v>0</v>
      </c>
      <c r="M40" s="11">
        <v>0</v>
      </c>
      <c r="N40" s="11">
        <v>0</v>
      </c>
      <c r="O40" s="11">
        <v>0</v>
      </c>
      <c r="P40" s="11">
        <v>0</v>
      </c>
      <c r="Q40" s="11">
        <v>0</v>
      </c>
      <c r="R40" s="11">
        <v>0</v>
      </c>
      <c r="S40" s="11">
        <v>0</v>
      </c>
      <c r="T40" s="20"/>
      <c r="U40" s="20"/>
    </row>
    <row r="41" spans="2:21" s="21" customFormat="1" ht="12" customHeight="1">
      <c r="B41" s="15" t="s">
        <v>42</v>
      </c>
      <c r="C41" s="288"/>
      <c r="D41" s="17">
        <f>SUM(D22:D40)</f>
        <v>0</v>
      </c>
      <c r="E41" s="17">
        <f>SUM(E22:E40)</f>
        <v>0</v>
      </c>
      <c r="F41" s="17">
        <f>SUM(F22:F40)</f>
        <v>0</v>
      </c>
      <c r="G41" s="276"/>
      <c r="H41" s="396">
        <f>SUM(H22:H40)</f>
        <v>87.809999999999988</v>
      </c>
      <c r="I41" s="312">
        <f>SUM(I22:I40)</f>
        <v>39.293655333709005</v>
      </c>
      <c r="J41" s="17">
        <f t="shared" ref="J41:S41" si="1">SUM(J22:J40)</f>
        <v>0</v>
      </c>
      <c r="K41" s="17">
        <f t="shared" si="1"/>
        <v>0</v>
      </c>
      <c r="L41" s="17">
        <f t="shared" si="1"/>
        <v>0</v>
      </c>
      <c r="M41" s="17">
        <f t="shared" si="1"/>
        <v>0</v>
      </c>
      <c r="N41" s="17">
        <f t="shared" si="1"/>
        <v>0</v>
      </c>
      <c r="O41" s="17">
        <f t="shared" si="1"/>
        <v>0</v>
      </c>
      <c r="P41" s="17">
        <f t="shared" si="1"/>
        <v>0</v>
      </c>
      <c r="Q41" s="17">
        <f t="shared" si="1"/>
        <v>0</v>
      </c>
      <c r="R41" s="17">
        <f t="shared" si="1"/>
        <v>0</v>
      </c>
      <c r="S41" s="17">
        <f t="shared" si="1"/>
        <v>0</v>
      </c>
      <c r="T41" s="20"/>
      <c r="U41" s="20"/>
    </row>
    <row r="42" spans="2:21" s="21" customFormat="1" ht="12" customHeight="1">
      <c r="B42" s="276"/>
      <c r="C42" s="288"/>
      <c r="D42" s="384"/>
      <c r="E42" s="384"/>
      <c r="F42" s="384"/>
      <c r="G42" s="288"/>
      <c r="H42" s="385"/>
      <c r="I42" s="386"/>
      <c r="J42" s="386"/>
      <c r="K42" s="386"/>
      <c r="L42" s="386"/>
      <c r="M42" s="386"/>
      <c r="N42" s="387"/>
      <c r="O42" s="384"/>
      <c r="P42" s="384"/>
      <c r="Q42" s="384"/>
      <c r="R42" s="384"/>
      <c r="S42" s="384"/>
      <c r="T42" s="20"/>
      <c r="U42" s="20"/>
    </row>
    <row r="43" spans="2:21" s="21" customFormat="1" ht="12" customHeight="1">
      <c r="B43" s="7"/>
      <c r="C43" s="288"/>
      <c r="D43" s="23"/>
      <c r="E43" s="23"/>
      <c r="F43" s="23"/>
      <c r="G43" s="288"/>
      <c r="H43" s="396"/>
      <c r="I43" s="431"/>
      <c r="J43" s="313"/>
      <c r="K43" s="313"/>
      <c r="L43" s="313"/>
      <c r="M43" s="313"/>
      <c r="N43" s="248"/>
      <c r="O43" s="23"/>
      <c r="P43" s="23"/>
      <c r="Q43" s="23"/>
      <c r="R43" s="23"/>
      <c r="S43" s="23"/>
      <c r="T43" s="20"/>
      <c r="U43" s="20"/>
    </row>
    <row r="44" spans="2:21" s="21" customFormat="1" ht="12" customHeight="1">
      <c r="B44" s="26" t="s">
        <v>281</v>
      </c>
      <c r="C44" s="288"/>
      <c r="D44" s="27">
        <f>+D19+D14</f>
        <v>5739.2850732238649</v>
      </c>
      <c r="E44" s="27">
        <f>+E19+E14</f>
        <v>3513</v>
      </c>
      <c r="F44" s="27">
        <v>551.69999999999993</v>
      </c>
      <c r="G44" s="288"/>
      <c r="H44" s="16">
        <f>+H14+H19+H41</f>
        <v>1904.3600000000001</v>
      </c>
      <c r="I44" s="432">
        <f>+I14+I19+I41</f>
        <v>1982.5506018323708</v>
      </c>
      <c r="J44" s="320">
        <f>+J19+J14</f>
        <v>1647</v>
      </c>
      <c r="K44" s="320">
        <f>K14+K19</f>
        <v>1816.7356335657828</v>
      </c>
      <c r="L44" s="320">
        <f>L14+L19</f>
        <v>1262</v>
      </c>
      <c r="M44" s="320">
        <f>M19+M14</f>
        <v>1515.6128164627016</v>
      </c>
      <c r="N44" s="252">
        <f>N14+N19</f>
        <v>1144</v>
      </c>
      <c r="O44" s="27">
        <f>+O19+O14</f>
        <v>998</v>
      </c>
      <c r="P44" s="27">
        <f>+P19+P14</f>
        <v>860</v>
      </c>
      <c r="Q44" s="27">
        <f>+Q19+Q14</f>
        <v>829</v>
      </c>
      <c r="R44" s="27">
        <f>R19+R14</f>
        <v>825.6</v>
      </c>
      <c r="S44" s="27">
        <v>551.69999999999993</v>
      </c>
      <c r="T44" s="20"/>
      <c r="U44" s="20"/>
    </row>
    <row r="45" spans="2:21" s="21" customFormat="1" ht="12" customHeight="1">
      <c r="B45" s="7"/>
      <c r="C45" s="288"/>
      <c r="D45" s="7"/>
      <c r="E45" s="7"/>
      <c r="F45" s="7"/>
      <c r="G45" s="288"/>
      <c r="H45" s="310"/>
      <c r="I45" s="310"/>
      <c r="J45" s="310"/>
      <c r="K45" s="310"/>
      <c r="L45" s="310"/>
      <c r="M45" s="310"/>
      <c r="N45" s="61"/>
      <c r="O45" s="7"/>
      <c r="P45" s="7"/>
      <c r="Q45" s="7"/>
      <c r="R45" s="7"/>
      <c r="S45" s="7"/>
      <c r="T45" s="20"/>
      <c r="U45" s="20"/>
    </row>
    <row r="46" spans="2:21" ht="12" customHeight="1">
      <c r="B46" s="26" t="s">
        <v>282</v>
      </c>
      <c r="C46" s="288"/>
      <c r="D46" s="26"/>
      <c r="E46" s="26"/>
      <c r="F46" s="26"/>
      <c r="G46" s="288"/>
      <c r="H46" s="325"/>
      <c r="I46" s="325"/>
      <c r="J46" s="325"/>
      <c r="K46" s="325"/>
      <c r="L46" s="325"/>
      <c r="M46" s="325"/>
      <c r="N46" s="256"/>
      <c r="O46" s="26"/>
      <c r="P46" s="26"/>
      <c r="Q46" s="26"/>
      <c r="R46" s="26"/>
      <c r="S46" s="26"/>
      <c r="T46" s="6"/>
      <c r="U46" s="6"/>
    </row>
    <row r="47" spans="2:21" ht="12" customHeight="1">
      <c r="B47" s="9" t="s">
        <v>283</v>
      </c>
      <c r="C47" s="288"/>
      <c r="D47" s="31">
        <v>3.4</v>
      </c>
      <c r="E47" s="31">
        <v>2.1</v>
      </c>
      <c r="F47" s="31">
        <v>1</v>
      </c>
      <c r="G47" s="288"/>
      <c r="H47" s="400">
        <v>4.5999999999999996</v>
      </c>
      <c r="I47" s="433">
        <v>4.5999999999999996</v>
      </c>
      <c r="J47" s="326">
        <v>3.9</v>
      </c>
      <c r="K47" s="326">
        <v>3.4</v>
      </c>
      <c r="L47" s="326">
        <v>2.7</v>
      </c>
      <c r="M47" s="326">
        <v>2.1</v>
      </c>
      <c r="N47" s="64">
        <v>2.1</v>
      </c>
      <c r="O47" s="31">
        <v>2.1</v>
      </c>
      <c r="P47" s="31">
        <v>1.7</v>
      </c>
      <c r="Q47" s="31">
        <v>1.4</v>
      </c>
      <c r="R47" s="31">
        <v>1</v>
      </c>
      <c r="S47" s="31">
        <v>1</v>
      </c>
      <c r="T47" s="6"/>
      <c r="U47" s="6"/>
    </row>
    <row r="48" spans="2:21" ht="12" customHeight="1">
      <c r="B48" s="9" t="s">
        <v>284</v>
      </c>
      <c r="C48" s="288"/>
      <c r="D48" s="31">
        <v>1.7</v>
      </c>
      <c r="E48" s="31">
        <v>1</v>
      </c>
      <c r="F48" s="31">
        <v>0.8</v>
      </c>
      <c r="G48" s="288"/>
      <c r="H48" s="400">
        <v>3</v>
      </c>
      <c r="I48" s="433">
        <v>2.4</v>
      </c>
      <c r="J48" s="326">
        <v>1.7</v>
      </c>
      <c r="K48" s="326">
        <v>1.7</v>
      </c>
      <c r="L48" s="326">
        <v>1.7</v>
      </c>
      <c r="M48" s="326">
        <v>1.6</v>
      </c>
      <c r="N48" s="64">
        <v>1.3</v>
      </c>
      <c r="O48" s="31">
        <v>1</v>
      </c>
      <c r="P48" s="31">
        <v>1</v>
      </c>
      <c r="Q48" s="31">
        <v>0.8</v>
      </c>
      <c r="R48" s="31">
        <v>0.8</v>
      </c>
      <c r="S48" s="9">
        <v>0.8</v>
      </c>
      <c r="T48" s="6"/>
      <c r="U48" s="6"/>
    </row>
    <row r="49" spans="2:21" ht="12" customHeight="1">
      <c r="B49" s="9" t="s">
        <v>285</v>
      </c>
      <c r="C49" s="288"/>
      <c r="D49" s="31">
        <v>1.7</v>
      </c>
      <c r="E49" s="31">
        <v>1</v>
      </c>
      <c r="F49" s="31">
        <v>0.8</v>
      </c>
      <c r="G49" s="288"/>
      <c r="H49" s="400">
        <v>3</v>
      </c>
      <c r="I49" s="433">
        <v>2.4</v>
      </c>
      <c r="J49" s="326">
        <v>1.7</v>
      </c>
      <c r="K49" s="326">
        <v>1.7</v>
      </c>
      <c r="L49" s="326">
        <v>1.7</v>
      </c>
      <c r="M49" s="326">
        <v>1.6</v>
      </c>
      <c r="N49" s="64">
        <v>1.3</v>
      </c>
      <c r="O49" s="31">
        <v>1</v>
      </c>
      <c r="P49" s="31">
        <v>1</v>
      </c>
      <c r="Q49" s="31">
        <v>0.8</v>
      </c>
      <c r="R49" s="31">
        <v>0.8</v>
      </c>
      <c r="S49" s="31">
        <v>0.8</v>
      </c>
      <c r="T49" s="6"/>
      <c r="U49" s="6"/>
    </row>
    <row r="50" spans="2:21" ht="12" customHeight="1">
      <c r="B50" s="32" t="s">
        <v>453</v>
      </c>
      <c r="C50" s="288"/>
      <c r="D50" s="31">
        <v>7.6</v>
      </c>
      <c r="E50" s="31">
        <v>7.3</v>
      </c>
      <c r="F50" s="31">
        <v>7.3</v>
      </c>
      <c r="G50" s="288"/>
      <c r="H50" s="400">
        <v>6.4391701114334667</v>
      </c>
      <c r="I50" s="433">
        <v>7.3</v>
      </c>
      <c r="J50" s="326">
        <v>7.7</v>
      </c>
      <c r="K50" s="326">
        <v>8</v>
      </c>
      <c r="L50" s="326">
        <v>6.7</v>
      </c>
      <c r="M50" s="326">
        <v>8</v>
      </c>
      <c r="N50" s="64">
        <v>7.5</v>
      </c>
      <c r="O50" s="31">
        <v>7.3</v>
      </c>
      <c r="P50" s="31">
        <v>6.6</v>
      </c>
      <c r="Q50" s="31">
        <v>7.7</v>
      </c>
      <c r="R50" s="31">
        <v>7.8</v>
      </c>
      <c r="S50" s="31">
        <v>7.3</v>
      </c>
      <c r="T50" s="6"/>
      <c r="U50" s="6"/>
    </row>
    <row r="51" spans="2:21" ht="12" customHeight="1">
      <c r="B51" s="32" t="s">
        <v>452</v>
      </c>
      <c r="C51" s="288"/>
      <c r="D51" s="11">
        <v>0</v>
      </c>
      <c r="E51" s="11">
        <v>0</v>
      </c>
      <c r="F51" s="11">
        <v>0</v>
      </c>
      <c r="G51" s="288"/>
      <c r="H51" s="400">
        <v>5.022321482163365</v>
      </c>
      <c r="I51" s="433">
        <v>5.7</v>
      </c>
      <c r="J51" s="11">
        <v>0</v>
      </c>
      <c r="K51" s="11">
        <v>0</v>
      </c>
      <c r="L51" s="11">
        <v>0</v>
      </c>
      <c r="M51" s="11">
        <v>0</v>
      </c>
      <c r="N51" s="11">
        <v>0</v>
      </c>
      <c r="O51" s="11">
        <v>0</v>
      </c>
      <c r="P51" s="11">
        <v>0</v>
      </c>
      <c r="Q51" s="11">
        <v>0</v>
      </c>
      <c r="R51" s="11">
        <v>0</v>
      </c>
      <c r="S51" s="11">
        <v>0</v>
      </c>
      <c r="T51" s="6"/>
      <c r="U51" s="6"/>
    </row>
    <row r="52" spans="2:21" ht="12" customHeight="1">
      <c r="B52" s="9" t="s">
        <v>456</v>
      </c>
      <c r="C52" s="288"/>
      <c r="D52" s="34">
        <v>0.45</v>
      </c>
      <c r="E52" s="34">
        <v>0.45</v>
      </c>
      <c r="F52" s="34">
        <v>0.41</v>
      </c>
      <c r="G52" s="288"/>
      <c r="H52" s="401">
        <v>0.33405466415793789</v>
      </c>
      <c r="I52" s="434">
        <v>0.45</v>
      </c>
      <c r="J52" s="327">
        <v>0.45</v>
      </c>
      <c r="K52" s="327">
        <v>0.5</v>
      </c>
      <c r="L52" s="327">
        <v>0.36</v>
      </c>
      <c r="M52" s="327">
        <v>0.49399999999999999</v>
      </c>
      <c r="N52" s="257">
        <v>0.44</v>
      </c>
      <c r="O52" s="34">
        <v>0.46</v>
      </c>
      <c r="P52" s="34">
        <v>0.39</v>
      </c>
      <c r="Q52" s="34">
        <v>0.47</v>
      </c>
      <c r="R52" s="34">
        <v>0.47</v>
      </c>
      <c r="S52" s="34">
        <v>0.41</v>
      </c>
      <c r="T52" s="6"/>
      <c r="U52" s="6"/>
    </row>
    <row r="53" spans="2:21" ht="12" customHeight="1">
      <c r="B53" s="9" t="s">
        <v>454</v>
      </c>
      <c r="C53" s="288"/>
      <c r="D53" s="11">
        <v>0</v>
      </c>
      <c r="E53" s="11">
        <v>0</v>
      </c>
      <c r="F53" s="11">
        <v>0</v>
      </c>
      <c r="G53" s="288"/>
      <c r="H53" s="401">
        <v>0.27056339737715429</v>
      </c>
      <c r="I53" s="434">
        <v>0.28999999999999998</v>
      </c>
      <c r="J53" s="11">
        <v>0</v>
      </c>
      <c r="K53" s="11">
        <v>0</v>
      </c>
      <c r="L53" s="11">
        <v>0</v>
      </c>
      <c r="M53" s="11">
        <v>0</v>
      </c>
      <c r="N53" s="11">
        <v>0</v>
      </c>
      <c r="O53" s="11">
        <v>0</v>
      </c>
      <c r="P53" s="11">
        <v>0</v>
      </c>
      <c r="Q53" s="11">
        <v>0</v>
      </c>
      <c r="R53" s="11">
        <v>0</v>
      </c>
      <c r="S53" s="11">
        <v>0</v>
      </c>
      <c r="T53" s="6"/>
      <c r="U53" s="6"/>
    </row>
    <row r="54" spans="2:21" ht="12" customHeight="1">
      <c r="B54" s="9" t="s">
        <v>455</v>
      </c>
      <c r="C54" s="288"/>
      <c r="D54" s="11">
        <v>0</v>
      </c>
      <c r="E54" s="11">
        <v>0</v>
      </c>
      <c r="F54" s="11">
        <v>0</v>
      </c>
      <c r="G54" s="288"/>
      <c r="H54" s="401">
        <v>0.12360044463440534</v>
      </c>
      <c r="I54" s="434">
        <v>0.17</v>
      </c>
      <c r="J54" s="11">
        <v>0</v>
      </c>
      <c r="K54" s="11">
        <v>0</v>
      </c>
      <c r="L54" s="11">
        <v>0</v>
      </c>
      <c r="M54" s="11">
        <v>0</v>
      </c>
      <c r="N54" s="11">
        <v>0</v>
      </c>
      <c r="O54" s="11">
        <v>0</v>
      </c>
      <c r="P54" s="11">
        <v>0</v>
      </c>
      <c r="Q54" s="11">
        <v>0</v>
      </c>
      <c r="R54" s="11">
        <v>0</v>
      </c>
      <c r="S54" s="11">
        <v>0</v>
      </c>
      <c r="T54" s="6"/>
      <c r="U54" s="6"/>
    </row>
    <row r="55" spans="2:21" ht="12" customHeight="1">
      <c r="B55" s="9" t="s">
        <v>457</v>
      </c>
      <c r="C55" s="288"/>
      <c r="D55" s="34">
        <v>0.96</v>
      </c>
      <c r="E55" s="34">
        <v>0.98</v>
      </c>
      <c r="F55" s="34">
        <v>0.98</v>
      </c>
      <c r="G55" s="288"/>
      <c r="H55" s="401">
        <v>0.97699740528748458</v>
      </c>
      <c r="I55" s="434">
        <v>0.97</v>
      </c>
      <c r="J55" s="327">
        <v>0.93</v>
      </c>
      <c r="K55" s="327">
        <v>0.95</v>
      </c>
      <c r="L55" s="327">
        <v>0.97</v>
      </c>
      <c r="M55" s="327">
        <v>0.95499999999999996</v>
      </c>
      <c r="N55" s="257">
        <v>0.95</v>
      </c>
      <c r="O55" s="34">
        <v>0.98</v>
      </c>
      <c r="P55" s="34">
        <v>0.98</v>
      </c>
      <c r="Q55" s="34">
        <v>0.97</v>
      </c>
      <c r="R55" s="34">
        <v>0.97</v>
      </c>
      <c r="S55" s="34">
        <v>0.98</v>
      </c>
      <c r="T55" s="6"/>
      <c r="U55" s="6"/>
    </row>
    <row r="56" spans="2:21" ht="12" customHeight="1">
      <c r="B56" s="9" t="s">
        <v>458</v>
      </c>
      <c r="C56" s="288"/>
      <c r="D56" s="11">
        <v>0</v>
      </c>
      <c r="E56" s="11">
        <v>0</v>
      </c>
      <c r="F56" s="11">
        <v>0</v>
      </c>
      <c r="G56" s="288"/>
      <c r="H56" s="401">
        <v>0.97752492162070637</v>
      </c>
      <c r="I56" s="434">
        <v>0.9</v>
      </c>
      <c r="J56" s="11">
        <v>0</v>
      </c>
      <c r="K56" s="11">
        <v>0</v>
      </c>
      <c r="L56" s="11">
        <v>0</v>
      </c>
      <c r="M56" s="11">
        <v>0</v>
      </c>
      <c r="N56" s="11">
        <v>0</v>
      </c>
      <c r="O56" s="11">
        <v>0</v>
      </c>
      <c r="P56" s="11">
        <v>0</v>
      </c>
      <c r="Q56" s="11">
        <v>0</v>
      </c>
      <c r="R56" s="11">
        <v>0</v>
      </c>
      <c r="S56" s="11">
        <v>0</v>
      </c>
      <c r="T56" s="6"/>
      <c r="U56" s="6"/>
    </row>
    <row r="57" spans="2:21" ht="12" customHeight="1">
      <c r="B57" s="35" t="s">
        <v>459</v>
      </c>
      <c r="C57" s="288"/>
      <c r="D57" s="39">
        <v>0</v>
      </c>
      <c r="E57" s="39">
        <v>0</v>
      </c>
      <c r="F57" s="39">
        <v>0</v>
      </c>
      <c r="G57" s="288"/>
      <c r="H57" s="402">
        <v>0.91488151586167188</v>
      </c>
      <c r="I57" s="435">
        <v>0.96</v>
      </c>
      <c r="J57" s="39">
        <v>0</v>
      </c>
      <c r="K57" s="39">
        <v>0</v>
      </c>
      <c r="L57" s="39">
        <v>0</v>
      </c>
      <c r="M57" s="39">
        <v>0</v>
      </c>
      <c r="N57" s="39">
        <v>0</v>
      </c>
      <c r="O57" s="39">
        <v>0</v>
      </c>
      <c r="P57" s="39">
        <v>0</v>
      </c>
      <c r="Q57" s="39">
        <v>0</v>
      </c>
      <c r="R57" s="39">
        <v>0</v>
      </c>
      <c r="S57" s="39">
        <v>0</v>
      </c>
      <c r="T57" s="6"/>
      <c r="U57" s="6"/>
    </row>
    <row r="58" spans="2:21" ht="12" customHeight="1">
      <c r="B58" s="9" t="s">
        <v>286</v>
      </c>
      <c r="C58" s="276"/>
      <c r="D58" s="11">
        <v>1087</v>
      </c>
      <c r="E58" s="11">
        <v>420</v>
      </c>
      <c r="F58" s="11"/>
      <c r="G58" s="276"/>
      <c r="H58" s="365">
        <v>1337</v>
      </c>
      <c r="I58" s="333">
        <v>1337</v>
      </c>
      <c r="J58" s="333">
        <v>1337</v>
      </c>
      <c r="K58" s="333">
        <v>657</v>
      </c>
      <c r="L58" s="333">
        <v>657</v>
      </c>
      <c r="M58" s="333">
        <v>420</v>
      </c>
      <c r="N58" s="84">
        <v>420</v>
      </c>
      <c r="O58" s="11">
        <v>420</v>
      </c>
      <c r="P58" s="11"/>
      <c r="Q58" s="11"/>
      <c r="R58" s="11"/>
      <c r="S58" s="11"/>
      <c r="T58" s="6"/>
      <c r="U58" s="6"/>
    </row>
    <row r="59" spans="2:21" ht="12" customHeight="1">
      <c r="B59" s="9" t="s">
        <v>287</v>
      </c>
      <c r="C59" s="276"/>
      <c r="D59" s="11">
        <v>10</v>
      </c>
      <c r="E59" s="11">
        <v>10</v>
      </c>
      <c r="F59" s="11">
        <v>10</v>
      </c>
      <c r="G59" s="276"/>
      <c r="H59" s="365">
        <v>657</v>
      </c>
      <c r="I59" s="333">
        <v>430</v>
      </c>
      <c r="J59" s="333">
        <v>10</v>
      </c>
      <c r="K59" s="333">
        <v>10</v>
      </c>
      <c r="L59" s="333">
        <v>10</v>
      </c>
      <c r="M59" s="333">
        <v>10</v>
      </c>
      <c r="N59" s="84">
        <v>10</v>
      </c>
      <c r="O59" s="11">
        <v>10</v>
      </c>
      <c r="P59" s="11">
        <v>10</v>
      </c>
      <c r="Q59" s="11">
        <v>10</v>
      </c>
      <c r="R59" s="11">
        <v>10</v>
      </c>
      <c r="S59" s="11">
        <v>10</v>
      </c>
      <c r="T59" s="6"/>
      <c r="U59" s="6"/>
    </row>
    <row r="60" spans="2:21" ht="12" customHeight="1">
      <c r="B60" s="35" t="s">
        <v>288</v>
      </c>
      <c r="C60" s="276"/>
      <c r="D60" s="39">
        <v>0</v>
      </c>
      <c r="E60" s="39">
        <v>10</v>
      </c>
      <c r="F60" s="39">
        <v>10</v>
      </c>
      <c r="G60" s="276"/>
      <c r="H60" s="38">
        <v>647</v>
      </c>
      <c r="I60" s="324">
        <v>420</v>
      </c>
      <c r="J60" s="324">
        <v>0</v>
      </c>
      <c r="K60" s="324">
        <v>0</v>
      </c>
      <c r="L60" s="324">
        <v>0</v>
      </c>
      <c r="M60" s="324" t="s">
        <v>289</v>
      </c>
      <c r="N60" s="255">
        <v>10</v>
      </c>
      <c r="O60" s="39">
        <v>10</v>
      </c>
      <c r="P60" s="39">
        <v>10</v>
      </c>
      <c r="Q60" s="39">
        <v>10</v>
      </c>
      <c r="R60" s="39">
        <v>10</v>
      </c>
      <c r="S60" s="39">
        <v>10</v>
      </c>
      <c r="T60" s="6"/>
      <c r="U60" s="6"/>
    </row>
    <row r="61" spans="2:21" ht="12" customHeight="1">
      <c r="B61" s="32" t="s">
        <v>415</v>
      </c>
      <c r="C61" s="288"/>
      <c r="D61" s="288"/>
      <c r="E61" s="40"/>
      <c r="F61" s="40"/>
      <c r="G61" s="288"/>
      <c r="H61" s="32"/>
      <c r="I61" s="329"/>
      <c r="J61" s="32"/>
      <c r="K61" s="32"/>
      <c r="L61" s="329"/>
      <c r="M61" s="329"/>
      <c r="N61" s="40"/>
      <c r="O61" s="40"/>
      <c r="P61" s="40"/>
      <c r="Q61" s="40"/>
      <c r="R61" s="40"/>
      <c r="S61" s="40"/>
      <c r="T61" s="6"/>
      <c r="U61" s="6"/>
    </row>
    <row r="62" spans="2:21" ht="12" customHeight="1">
      <c r="B62" s="9" t="s">
        <v>290</v>
      </c>
      <c r="C62" s="288"/>
      <c r="D62" s="288"/>
      <c r="E62" s="9"/>
      <c r="F62" s="9"/>
      <c r="G62" s="288"/>
      <c r="H62" s="9"/>
      <c r="I62" s="329"/>
      <c r="J62" s="427"/>
      <c r="K62" s="9"/>
      <c r="L62" s="329"/>
      <c r="M62" s="329"/>
      <c r="N62" s="9"/>
      <c r="O62" s="9"/>
      <c r="P62" s="9"/>
      <c r="Q62" s="9"/>
      <c r="R62" s="9"/>
      <c r="S62" s="9"/>
      <c r="T62" s="6"/>
      <c r="U62" s="6"/>
    </row>
    <row r="63" spans="2:21" ht="12" customHeight="1">
      <c r="B63" s="9"/>
      <c r="C63" s="288"/>
      <c r="D63" s="288"/>
      <c r="E63" s="9"/>
      <c r="F63" s="9"/>
      <c r="G63" s="288"/>
      <c r="H63" s="9"/>
      <c r="I63" s="329"/>
      <c r="J63" s="427"/>
      <c r="K63" s="9"/>
      <c r="L63" s="329"/>
      <c r="M63" s="329"/>
      <c r="N63" s="9"/>
      <c r="O63" s="9"/>
      <c r="P63" s="9"/>
      <c r="Q63" s="9"/>
      <c r="R63" s="9"/>
      <c r="S63" s="9"/>
      <c r="T63" s="6"/>
      <c r="U63" s="6"/>
    </row>
    <row r="64" spans="2:21" ht="12" customHeight="1">
      <c r="C64" s="288"/>
      <c r="D64" s="288"/>
      <c r="G64" s="288"/>
      <c r="H64" s="9"/>
      <c r="I64" s="329"/>
      <c r="J64" s="427"/>
    </row>
    <row r="65" spans="3:7">
      <c r="C65" s="276"/>
      <c r="D65" s="276"/>
      <c r="G65" s="276"/>
    </row>
    <row r="66" spans="3:7">
      <c r="C66" s="276"/>
      <c r="D66" s="276"/>
      <c r="G66" s="276"/>
    </row>
    <row r="67" spans="3:7">
      <c r="C67" s="276"/>
      <c r="D67" s="276"/>
      <c r="G67" s="276"/>
    </row>
    <row r="68" spans="3:7">
      <c r="C68" s="288"/>
      <c r="D68" s="288"/>
      <c r="G68" s="288"/>
    </row>
    <row r="69" spans="3:7">
      <c r="C69" s="276"/>
      <c r="D69" s="276"/>
      <c r="G69" s="276"/>
    </row>
    <row r="70" spans="3:7">
      <c r="C70" s="276"/>
      <c r="D70" s="276"/>
      <c r="G70" s="276"/>
    </row>
    <row r="71" spans="3:7">
      <c r="C71" s="276"/>
      <c r="D71" s="276"/>
      <c r="G71" s="276"/>
    </row>
    <row r="72" spans="3:7">
      <c r="C72" s="288"/>
      <c r="D72" s="288"/>
      <c r="G72" s="288"/>
    </row>
    <row r="73" spans="3:7">
      <c r="C73" s="276"/>
      <c r="D73" s="276"/>
      <c r="G73" s="276"/>
    </row>
    <row r="74" spans="3:7">
      <c r="C74" s="276"/>
      <c r="D74" s="276"/>
      <c r="G74" s="276"/>
    </row>
    <row r="75" spans="3:7">
      <c r="C75" s="276"/>
      <c r="D75" s="276"/>
      <c r="G75" s="276"/>
    </row>
    <row r="76" spans="3:7">
      <c r="C76" s="288"/>
      <c r="D76" s="288"/>
      <c r="G76" s="288"/>
    </row>
    <row r="77" spans="3:7">
      <c r="C77" s="292"/>
      <c r="D77" s="292"/>
      <c r="G77" s="292"/>
    </row>
    <row r="78" spans="3:7">
      <c r="C78" s="292"/>
      <c r="D78" s="292"/>
      <c r="G78" s="292"/>
    </row>
    <row r="79" spans="3:7">
      <c r="C79" s="276"/>
      <c r="D79" s="276"/>
      <c r="G79" s="276"/>
    </row>
    <row r="80" spans="3:7">
      <c r="C80" s="288"/>
      <c r="D80" s="288"/>
      <c r="G80" s="288"/>
    </row>
    <row r="81" spans="3:7">
      <c r="C81" s="288"/>
      <c r="D81" s="288"/>
      <c r="G81" s="288"/>
    </row>
    <row r="82" spans="3:7">
      <c r="C82" s="288"/>
      <c r="D82" s="288"/>
      <c r="G82" s="288"/>
    </row>
    <row r="83" spans="3:7">
      <c r="C83" s="276"/>
      <c r="D83" s="276"/>
      <c r="G83" s="276"/>
    </row>
    <row r="84" spans="3:7">
      <c r="C84" s="276"/>
      <c r="D84" s="276"/>
      <c r="G84" s="276"/>
    </row>
    <row r="85" spans="3:7">
      <c r="C85" s="276"/>
      <c r="D85" s="276"/>
      <c r="G85" s="276"/>
    </row>
    <row r="86" spans="3:7">
      <c r="C86" s="293"/>
      <c r="D86" s="293"/>
      <c r="G86" s="293"/>
    </row>
    <row r="87" spans="3:7">
      <c r="C87" s="288"/>
      <c r="D87" s="288"/>
      <c r="G87" s="288"/>
    </row>
    <row r="88" spans="3:7">
      <c r="C88" s="276"/>
      <c r="D88" s="276"/>
      <c r="G88" s="276"/>
    </row>
    <row r="89" spans="3:7">
      <c r="C89" s="276"/>
      <c r="D89" s="276"/>
      <c r="G89" s="276"/>
    </row>
    <row r="90" spans="3:7">
      <c r="C90" s="288"/>
      <c r="D90" s="288"/>
      <c r="G90" s="288"/>
    </row>
    <row r="91" spans="3:7">
      <c r="C91" s="288"/>
      <c r="D91" s="288"/>
      <c r="G91" s="288"/>
    </row>
    <row r="92" spans="3:7">
      <c r="C92" s="288"/>
      <c r="D92" s="288"/>
      <c r="G92" s="288"/>
    </row>
    <row r="93" spans="3:7">
      <c r="C93" s="294"/>
      <c r="D93" s="294"/>
      <c r="G93" s="294"/>
    </row>
    <row r="94" spans="3:7">
      <c r="C94" s="288"/>
      <c r="D94" s="288"/>
      <c r="G94" s="288"/>
    </row>
    <row r="95" spans="3:7">
      <c r="C95" s="288"/>
      <c r="D95" s="288"/>
      <c r="G95" s="288"/>
    </row>
    <row r="96" spans="3:7">
      <c r="C96" s="294"/>
      <c r="D96" s="294"/>
      <c r="G96" s="294"/>
    </row>
    <row r="97" spans="3:7">
      <c r="C97" s="295"/>
      <c r="D97" s="295"/>
      <c r="G97" s="295"/>
    </row>
    <row r="98" spans="3:7">
      <c r="C98" s="288"/>
      <c r="D98" s="288"/>
      <c r="G98" s="288"/>
    </row>
  </sheetData>
  <phoneticPr fontId="33" type="noConversion"/>
  <conditionalFormatting sqref="T2:XFD2">
    <cfRule type="expression" dxfId="39" priority="33">
      <formula>#REF!=0</formula>
    </cfRule>
  </conditionalFormatting>
  <conditionalFormatting sqref="B4 D4:F4">
    <cfRule type="expression" dxfId="38" priority="34">
      <formula>#REF!=0</formula>
    </cfRule>
  </conditionalFormatting>
  <conditionalFormatting sqref="O4 S4 D4:F4">
    <cfRule type="expression" dxfId="37" priority="35">
      <formula>#REF!=0</formula>
    </cfRule>
  </conditionalFormatting>
  <conditionalFormatting sqref="R4">
    <cfRule type="expression" dxfId="36" priority="29">
      <formula>#REF!=0</formula>
    </cfRule>
  </conditionalFormatting>
  <conditionalFormatting sqref="Q4">
    <cfRule type="expression" dxfId="35" priority="26">
      <formula>#REF!=0</formula>
    </cfRule>
  </conditionalFormatting>
  <conditionalFormatting sqref="P4">
    <cfRule type="expression" dxfId="34" priority="23">
      <formula>#REF!=0</formula>
    </cfRule>
  </conditionalFormatting>
  <conditionalFormatting sqref="D4:F4">
    <cfRule type="expression" dxfId="33" priority="17">
      <formula>#REF!=0</formula>
    </cfRule>
  </conditionalFormatting>
  <conditionalFormatting sqref="M4:N4">
    <cfRule type="expression" dxfId="32" priority="14">
      <formula>#REF!=0</formula>
    </cfRule>
  </conditionalFormatting>
  <conditionalFormatting sqref="AT3:XFD3">
    <cfRule type="expression" dxfId="31" priority="12">
      <formula>#REF!=0</formula>
    </cfRule>
  </conditionalFormatting>
  <conditionalFormatting sqref="C4">
    <cfRule type="expression" dxfId="30" priority="11">
      <formula>AR4=0</formula>
    </cfRule>
  </conditionalFormatting>
  <conditionalFormatting sqref="G4">
    <cfRule type="expression" dxfId="29" priority="10">
      <formula>AU4=0</formula>
    </cfRule>
  </conditionalFormatting>
  <conditionalFormatting sqref="L4">
    <cfRule type="expression" dxfId="28" priority="9">
      <formula>#REF!=0</formula>
    </cfRule>
  </conditionalFormatting>
  <conditionalFormatting sqref="K4">
    <cfRule type="expression" dxfId="27" priority="8">
      <formula>#REF!=0</formula>
    </cfRule>
  </conditionalFormatting>
  <conditionalFormatting sqref="J4">
    <cfRule type="expression" dxfId="26" priority="4">
      <formula>#REF!=0</formula>
    </cfRule>
  </conditionalFormatting>
  <conditionalFormatting sqref="I4">
    <cfRule type="expression" dxfId="25" priority="3">
      <formula>#REF!=0</formula>
    </cfRule>
  </conditionalFormatting>
  <conditionalFormatting sqref="B22:B40">
    <cfRule type="expression" dxfId="24" priority="2">
      <formula>#REF!=0</formula>
    </cfRule>
  </conditionalFormatting>
  <conditionalFormatting sqref="H4">
    <cfRule type="expression" dxfId="23" priority="1">
      <formula>#REF!=0</formula>
    </cfRule>
  </conditionalFormatting>
  <pageMargins left="0.7" right="0.7" top="0.75" bottom="0.75" header="0.3" footer="0.3"/>
  <pageSetup paperSize="8" scale="64" orientation="landscape" r:id="rId1"/>
  <headerFooter>
    <oddHeader>&amp;R&amp;"Arial Black"&amp;10&amp;K4099DAINTERNAL&amp;1#</oddHeader>
  </headerFooter>
  <customProperties>
    <customPr name="EpmWorksheetKeyString_GUID"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985497-42DA-4B37-9A5F-E82E99B61E5D}">
  <sheetPr codeName="Sheet1">
    <tabColor rgb="FF644C76"/>
  </sheetPr>
  <dimension ref="B1:AT65"/>
  <sheetViews>
    <sheetView showGridLines="0" topLeftCell="R21" zoomScaleNormal="100" workbookViewId="0">
      <selection activeCell="AT65" sqref="AT65"/>
    </sheetView>
  </sheetViews>
  <sheetFormatPr defaultColWidth="8.85546875" defaultRowHeight="12.75"/>
  <cols>
    <col min="1" max="1" width="1.5703125" style="14" customWidth="1"/>
    <col min="2" max="2" width="45.7109375" style="66" customWidth="1"/>
    <col min="3" max="3" width="1.7109375" style="289" customWidth="1"/>
    <col min="4" max="4" width="9.28515625" style="289" customWidth="1"/>
    <col min="5" max="6" width="9.28515625" style="66" customWidth="1"/>
    <col min="7" max="7" width="1.7109375" style="289" customWidth="1"/>
    <col min="8" max="8" width="9.28515625" style="289" customWidth="1"/>
    <col min="9" max="9" width="9.28515625" style="390" customWidth="1"/>
    <col min="10" max="11" width="9.28515625" style="289" customWidth="1"/>
    <col min="12" max="13" width="9.42578125" style="307" customWidth="1"/>
    <col min="14" max="18" width="9.28515625" style="66" customWidth="1"/>
    <col min="19" max="19" width="9.28515625" style="1" customWidth="1"/>
    <col min="20" max="22" width="9.28515625" style="66" customWidth="1"/>
    <col min="23" max="16384" width="8.85546875" style="14"/>
  </cols>
  <sheetData>
    <row r="1" spans="2:46" ht="8.25" customHeight="1"/>
    <row r="2" spans="2:46" ht="20.25">
      <c r="B2" s="67" t="s">
        <v>406</v>
      </c>
      <c r="C2" s="290"/>
      <c r="D2" s="290"/>
      <c r="E2" s="68"/>
      <c r="F2" s="68"/>
      <c r="G2" s="290"/>
      <c r="H2" s="290"/>
      <c r="I2" s="334"/>
      <c r="J2" s="290"/>
      <c r="K2" s="290"/>
      <c r="L2" s="308"/>
      <c r="M2" s="308"/>
      <c r="N2" s="68"/>
      <c r="O2" s="68"/>
      <c r="P2" s="68"/>
      <c r="Q2" s="68"/>
      <c r="R2" s="68"/>
      <c r="S2" s="69"/>
      <c r="T2" s="68"/>
      <c r="U2" s="68"/>
      <c r="V2" s="68"/>
    </row>
    <row r="3" spans="2:46" s="2" customFormat="1" ht="15.75" customHeight="1">
      <c r="B3" s="3"/>
      <c r="C3" s="290"/>
      <c r="D3" s="290"/>
      <c r="E3" s="290"/>
      <c r="F3" s="290"/>
      <c r="G3" s="290"/>
      <c r="H3" s="290"/>
      <c r="I3" s="334"/>
      <c r="J3" s="290"/>
      <c r="K3" s="290"/>
      <c r="L3" s="334"/>
      <c r="M3" s="334"/>
      <c r="N3" s="4"/>
      <c r="O3" s="1"/>
      <c r="P3" s="1"/>
      <c r="Q3" s="1"/>
      <c r="R3" s="1"/>
      <c r="S3" s="1"/>
      <c r="T3" s="1"/>
      <c r="U3" s="290"/>
      <c r="V3" s="3"/>
      <c r="W3" s="3"/>
      <c r="X3" s="3"/>
      <c r="Y3" s="3"/>
      <c r="Z3" s="3"/>
      <c r="AA3" s="3"/>
      <c r="AB3" s="3"/>
      <c r="AC3" s="3"/>
      <c r="AD3" s="3"/>
      <c r="AE3" s="3"/>
      <c r="AF3" s="4"/>
      <c r="AG3" s="4"/>
      <c r="AH3" s="1"/>
      <c r="AI3" s="1"/>
      <c r="AJ3" s="1"/>
      <c r="AK3" s="1"/>
      <c r="AL3" s="1"/>
      <c r="AM3" s="1"/>
      <c r="AN3" s="1"/>
      <c r="AO3" s="1"/>
      <c r="AP3" s="1"/>
      <c r="AQ3" s="1"/>
      <c r="AR3" s="1"/>
      <c r="AS3" s="1"/>
      <c r="AT3" s="1"/>
    </row>
    <row r="4" spans="2:46" ht="23.45" customHeight="1">
      <c r="B4" s="5"/>
      <c r="C4" s="291"/>
      <c r="D4" s="41" t="s">
        <v>388</v>
      </c>
      <c r="E4" s="41" t="s">
        <v>268</v>
      </c>
      <c r="F4" s="41" t="s">
        <v>291</v>
      </c>
      <c r="G4" s="291"/>
      <c r="H4" s="41" t="s">
        <v>482</v>
      </c>
      <c r="I4" s="309" t="s">
        <v>414</v>
      </c>
      <c r="J4" s="41" t="s">
        <v>405</v>
      </c>
      <c r="K4" s="41" t="s">
        <v>386</v>
      </c>
      <c r="L4" s="309" t="s">
        <v>270</v>
      </c>
      <c r="M4" s="309" t="s">
        <v>271</v>
      </c>
      <c r="N4" s="41" t="s">
        <v>272</v>
      </c>
      <c r="O4" s="41" t="s">
        <v>273</v>
      </c>
      <c r="P4" s="41" t="s">
        <v>292</v>
      </c>
      <c r="Q4" s="41" t="s">
        <v>293</v>
      </c>
      <c r="R4" s="41" t="s">
        <v>294</v>
      </c>
      <c r="S4" s="42" t="s">
        <v>295</v>
      </c>
      <c r="T4" s="42" t="s">
        <v>296</v>
      </c>
      <c r="U4" s="42" t="s">
        <v>297</v>
      </c>
      <c r="V4" s="42" t="s">
        <v>298</v>
      </c>
    </row>
    <row r="5" spans="2:46" ht="12" customHeight="1">
      <c r="B5" s="32" t="s">
        <v>299</v>
      </c>
      <c r="C5" s="276"/>
      <c r="D5" s="9"/>
      <c r="E5" s="9"/>
      <c r="F5" s="9"/>
      <c r="G5" s="276"/>
      <c r="H5" s="30"/>
      <c r="I5" s="329"/>
      <c r="J5" s="329"/>
      <c r="K5" s="329"/>
      <c r="L5" s="329"/>
      <c r="M5" s="329"/>
      <c r="N5" s="32"/>
      <c r="O5" s="9"/>
      <c r="P5" s="9"/>
      <c r="Q5" s="9"/>
      <c r="R5" s="9"/>
      <c r="S5" s="9"/>
      <c r="T5" s="9"/>
      <c r="U5" s="9"/>
      <c r="V5" s="9"/>
      <c r="W5" s="2"/>
    </row>
    <row r="6" spans="2:46" ht="12" customHeight="1">
      <c r="B6" s="32" t="s">
        <v>300</v>
      </c>
      <c r="C6" s="288"/>
      <c r="D6" s="70">
        <f>+K6+L6+M6+N6</f>
        <v>6671</v>
      </c>
      <c r="E6" s="70">
        <v>8312</v>
      </c>
      <c r="F6" s="70">
        <v>8768</v>
      </c>
      <c r="G6" s="288"/>
      <c r="H6" s="57">
        <v>402.09</v>
      </c>
      <c r="I6" s="323">
        <v>1148.0634666666699</v>
      </c>
      <c r="J6" s="323">
        <v>3890</v>
      </c>
      <c r="K6" s="323">
        <v>2230</v>
      </c>
      <c r="L6" s="323">
        <v>321</v>
      </c>
      <c r="M6" s="323">
        <v>977</v>
      </c>
      <c r="N6" s="177">
        <v>3143</v>
      </c>
      <c r="O6" s="70">
        <v>2960</v>
      </c>
      <c r="P6" s="70">
        <v>508</v>
      </c>
      <c r="Q6" s="70">
        <v>1120</v>
      </c>
      <c r="R6" s="70">
        <v>3724</v>
      </c>
      <c r="S6" s="70">
        <v>2797</v>
      </c>
      <c r="T6" s="70">
        <v>274</v>
      </c>
      <c r="U6" s="70">
        <v>915</v>
      </c>
      <c r="V6" s="70">
        <v>4782</v>
      </c>
      <c r="W6" s="2"/>
    </row>
    <row r="7" spans="2:46" ht="12" customHeight="1">
      <c r="B7" s="32" t="s">
        <v>301</v>
      </c>
      <c r="C7" s="288"/>
      <c r="D7" s="70">
        <f>+K7+L7+M7+N7</f>
        <v>4438</v>
      </c>
      <c r="E7" s="70">
        <v>4640</v>
      </c>
      <c r="F7" s="70">
        <v>6652</v>
      </c>
      <c r="G7" s="288"/>
      <c r="H7" s="57">
        <v>1027.5899999999999</v>
      </c>
      <c r="I7" s="323">
        <v>1507.0385922999999</v>
      </c>
      <c r="J7" s="323">
        <v>2259</v>
      </c>
      <c r="K7" s="323">
        <v>1291</v>
      </c>
      <c r="L7" s="323">
        <v>692</v>
      </c>
      <c r="M7" s="323">
        <v>811</v>
      </c>
      <c r="N7" s="177">
        <v>1644</v>
      </c>
      <c r="O7" s="70">
        <v>1629</v>
      </c>
      <c r="P7" s="70">
        <v>409</v>
      </c>
      <c r="Q7" s="70">
        <v>664</v>
      </c>
      <c r="R7" s="70">
        <v>1938</v>
      </c>
      <c r="S7" s="70">
        <v>1776</v>
      </c>
      <c r="T7" s="70">
        <v>686</v>
      </c>
      <c r="U7" s="70">
        <v>859</v>
      </c>
      <c r="V7" s="70">
        <v>3331</v>
      </c>
      <c r="W7" s="2"/>
    </row>
    <row r="8" spans="2:46" ht="12" customHeight="1">
      <c r="B8" s="71" t="s">
        <v>187</v>
      </c>
      <c r="C8" s="288"/>
      <c r="D8" s="72">
        <f>SUM(D6:D7)</f>
        <v>11109</v>
      </c>
      <c r="E8" s="72">
        <f>SUM(E6:E7)</f>
        <v>12952</v>
      </c>
      <c r="F8" s="18">
        <f>SUM(F6:F7)</f>
        <v>15420</v>
      </c>
      <c r="G8" s="288"/>
      <c r="H8" s="16">
        <f>SUM(H6:H7)</f>
        <v>1429.6799999999998</v>
      </c>
      <c r="I8" s="319">
        <f>SUM(I6:I7)</f>
        <v>2655.1020589666696</v>
      </c>
      <c r="J8" s="335">
        <f>SUM(J6:J7)</f>
        <v>6149</v>
      </c>
      <c r="K8" s="335">
        <f t="shared" ref="K8:Q8" si="0">SUM(K6:K7)</f>
        <v>3521</v>
      </c>
      <c r="L8" s="335">
        <f t="shared" si="0"/>
        <v>1013</v>
      </c>
      <c r="M8" s="335">
        <f t="shared" si="0"/>
        <v>1788</v>
      </c>
      <c r="N8" s="259">
        <f t="shared" si="0"/>
        <v>4787</v>
      </c>
      <c r="O8" s="72">
        <f t="shared" si="0"/>
        <v>4589</v>
      </c>
      <c r="P8" s="72">
        <f t="shared" si="0"/>
        <v>917</v>
      </c>
      <c r="Q8" s="18">
        <f t="shared" si="0"/>
        <v>1784</v>
      </c>
      <c r="R8" s="18">
        <f t="shared" ref="R8:V8" si="1">SUM(R6:R7)</f>
        <v>5662</v>
      </c>
      <c r="S8" s="18">
        <f t="shared" si="1"/>
        <v>4573</v>
      </c>
      <c r="T8" s="18">
        <f t="shared" si="1"/>
        <v>960</v>
      </c>
      <c r="U8" s="18">
        <f t="shared" si="1"/>
        <v>1774</v>
      </c>
      <c r="V8" s="18">
        <f t="shared" si="1"/>
        <v>8113</v>
      </c>
      <c r="W8" s="2"/>
    </row>
    <row r="9" spans="2:46" ht="12" customHeight="1">
      <c r="B9" s="61" t="s">
        <v>302</v>
      </c>
      <c r="C9" s="288"/>
      <c r="D9" s="9"/>
      <c r="E9" s="9"/>
      <c r="F9" s="9"/>
      <c r="G9" s="288"/>
      <c r="H9" s="30"/>
      <c r="I9" s="329"/>
      <c r="J9" s="329"/>
      <c r="K9" s="329"/>
      <c r="L9" s="329"/>
      <c r="M9" s="329"/>
      <c r="N9" s="32"/>
      <c r="O9" s="9"/>
      <c r="P9" s="9"/>
      <c r="Q9" s="9"/>
      <c r="R9" s="9"/>
      <c r="S9" s="9"/>
      <c r="T9" s="9"/>
      <c r="U9" s="9"/>
      <c r="V9" s="9"/>
      <c r="W9" s="2"/>
    </row>
    <row r="10" spans="2:46" ht="12" customHeight="1">
      <c r="B10" s="32" t="s">
        <v>303</v>
      </c>
      <c r="C10" s="288"/>
      <c r="D10" s="12">
        <v>5194.1000000000004</v>
      </c>
      <c r="E10" s="12">
        <v>8350</v>
      </c>
      <c r="F10" s="12">
        <v>8381</v>
      </c>
      <c r="G10" s="288"/>
      <c r="H10" s="10">
        <v>0</v>
      </c>
      <c r="I10" s="311">
        <v>0</v>
      </c>
      <c r="J10" s="311">
        <v>0</v>
      </c>
      <c r="K10" s="311">
        <v>0</v>
      </c>
      <c r="L10" s="311">
        <v>1180</v>
      </c>
      <c r="M10" s="311">
        <v>1803</v>
      </c>
      <c r="N10" s="246">
        <v>2211</v>
      </c>
      <c r="O10" s="12">
        <v>2259</v>
      </c>
      <c r="P10" s="12">
        <v>1900</v>
      </c>
      <c r="Q10" s="12">
        <v>1919</v>
      </c>
      <c r="R10" s="12">
        <v>2272</v>
      </c>
      <c r="S10" s="12">
        <v>2243</v>
      </c>
      <c r="T10" s="12">
        <v>1847</v>
      </c>
      <c r="U10" s="12">
        <v>1904</v>
      </c>
      <c r="V10" s="12">
        <v>2387</v>
      </c>
      <c r="W10" s="2"/>
    </row>
    <row r="11" spans="2:46" ht="12" customHeight="1">
      <c r="B11" s="32" t="s">
        <v>258</v>
      </c>
      <c r="C11" s="276"/>
      <c r="D11" s="12">
        <v>11622.500000000004</v>
      </c>
      <c r="E11" s="12">
        <v>14700</v>
      </c>
      <c r="F11" s="12">
        <v>15296</v>
      </c>
      <c r="G11" s="276"/>
      <c r="H11" s="10">
        <v>2271.2999999999993</v>
      </c>
      <c r="I11" s="311">
        <v>2166.59</v>
      </c>
      <c r="J11" s="311">
        <v>2287</v>
      </c>
      <c r="K11" s="311">
        <v>2574</v>
      </c>
      <c r="L11" s="311">
        <v>2452</v>
      </c>
      <c r="M11" s="311">
        <v>2991</v>
      </c>
      <c r="N11" s="246">
        <v>3605</v>
      </c>
      <c r="O11" s="12">
        <v>4081</v>
      </c>
      <c r="P11" s="12">
        <v>3340</v>
      </c>
      <c r="Q11" s="12">
        <v>3252</v>
      </c>
      <c r="R11" s="12">
        <v>4027</v>
      </c>
      <c r="S11" s="12">
        <v>4313</v>
      </c>
      <c r="T11" s="12">
        <v>3462</v>
      </c>
      <c r="U11" s="12">
        <v>3464</v>
      </c>
      <c r="V11" s="12">
        <v>4057</v>
      </c>
      <c r="W11" s="2"/>
    </row>
    <row r="12" spans="2:46" ht="12" customHeight="1">
      <c r="B12" s="73" t="s">
        <v>304</v>
      </c>
      <c r="C12" s="276"/>
      <c r="D12" s="74">
        <v>90346.500000000015</v>
      </c>
      <c r="E12" s="74">
        <v>124951</v>
      </c>
      <c r="F12" s="48">
        <v>131144</v>
      </c>
      <c r="G12" s="276"/>
      <c r="H12" s="62">
        <v>13580.4</v>
      </c>
      <c r="I12" s="337">
        <v>15078.900000000001</v>
      </c>
      <c r="J12" s="336">
        <v>18945</v>
      </c>
      <c r="K12" s="336">
        <v>20441.199999999997</v>
      </c>
      <c r="L12" s="336">
        <v>23158</v>
      </c>
      <c r="M12" s="336">
        <v>20063</v>
      </c>
      <c r="N12" s="260">
        <v>26685</v>
      </c>
      <c r="O12" s="74">
        <v>36665</v>
      </c>
      <c r="P12" s="74">
        <v>30755</v>
      </c>
      <c r="Q12" s="48">
        <v>31743</v>
      </c>
      <c r="R12" s="48">
        <v>25788</v>
      </c>
      <c r="S12" s="48">
        <v>25524</v>
      </c>
      <c r="T12" s="48">
        <v>31258</v>
      </c>
      <c r="U12" s="48">
        <v>33934</v>
      </c>
      <c r="V12" s="48">
        <v>40428</v>
      </c>
      <c r="W12" s="2"/>
    </row>
    <row r="13" spans="2:46" ht="12" customHeight="1">
      <c r="B13" s="61" t="s">
        <v>259</v>
      </c>
      <c r="C13" s="276"/>
      <c r="D13" s="7"/>
      <c r="E13" s="7"/>
      <c r="F13" s="7"/>
      <c r="G13" s="276"/>
      <c r="H13" s="8"/>
      <c r="I13" s="310"/>
      <c r="J13" s="310"/>
      <c r="K13" s="310"/>
      <c r="L13" s="310"/>
      <c r="M13" s="310"/>
      <c r="N13" s="61"/>
      <c r="O13" s="7"/>
      <c r="P13" s="7"/>
      <c r="Q13" s="7"/>
      <c r="R13" s="7"/>
      <c r="S13" s="7"/>
      <c r="T13" s="7"/>
      <c r="U13" s="7"/>
      <c r="V13" s="7"/>
      <c r="W13" s="2"/>
    </row>
    <row r="14" spans="2:46" ht="12" customHeight="1">
      <c r="B14" s="73" t="s">
        <v>305</v>
      </c>
      <c r="C14" s="288"/>
      <c r="D14" s="48">
        <f>+K14+L14+M14+N14</f>
        <v>2432</v>
      </c>
      <c r="E14" s="48">
        <v>2399</v>
      </c>
      <c r="F14" s="48">
        <v>2526</v>
      </c>
      <c r="G14" s="288"/>
      <c r="H14" s="62">
        <v>81</v>
      </c>
      <c r="I14" s="337">
        <v>487</v>
      </c>
      <c r="J14" s="337">
        <v>1325</v>
      </c>
      <c r="K14" s="337">
        <v>825</v>
      </c>
      <c r="L14" s="337">
        <v>106</v>
      </c>
      <c r="M14" s="337">
        <v>436</v>
      </c>
      <c r="N14" s="261">
        <v>1065</v>
      </c>
      <c r="O14" s="48">
        <v>882</v>
      </c>
      <c r="P14" s="48">
        <v>108</v>
      </c>
      <c r="Q14" s="48">
        <v>269</v>
      </c>
      <c r="R14" s="48">
        <v>1140</v>
      </c>
      <c r="S14" s="48">
        <v>884</v>
      </c>
      <c r="T14" s="48">
        <v>76</v>
      </c>
      <c r="U14" s="48">
        <v>149</v>
      </c>
      <c r="V14" s="48">
        <v>1417</v>
      </c>
      <c r="W14" s="2"/>
    </row>
    <row r="15" spans="2:46" ht="12" customHeight="1">
      <c r="B15" s="32" t="s">
        <v>416</v>
      </c>
      <c r="C15" s="288"/>
      <c r="D15" s="288"/>
      <c r="E15" s="9"/>
      <c r="F15" s="32"/>
      <c r="G15" s="288"/>
      <c r="H15" s="32"/>
      <c r="I15" s="329"/>
      <c r="J15" s="32"/>
      <c r="K15" s="32"/>
      <c r="L15" s="329"/>
      <c r="M15" s="329"/>
      <c r="N15" s="32"/>
      <c r="O15" s="9"/>
      <c r="P15" s="9"/>
      <c r="Q15" s="9"/>
      <c r="R15" s="32"/>
      <c r="S15" s="9"/>
      <c r="T15" s="32"/>
      <c r="U15" s="32"/>
      <c r="V15" s="32"/>
    </row>
    <row r="16" spans="2:46" ht="12" customHeight="1">
      <c r="B16" s="65" t="s">
        <v>266</v>
      </c>
      <c r="C16" s="288"/>
      <c r="D16" s="288"/>
      <c r="E16" s="32"/>
      <c r="F16" s="32"/>
      <c r="G16" s="288"/>
      <c r="H16" s="65"/>
      <c r="I16" s="330"/>
      <c r="J16" s="65"/>
      <c r="K16" s="65"/>
      <c r="L16" s="330"/>
      <c r="M16" s="330"/>
      <c r="N16" s="32"/>
      <c r="O16" s="32"/>
      <c r="P16" s="32"/>
      <c r="Q16" s="32"/>
      <c r="R16" s="32"/>
      <c r="S16" s="9"/>
      <c r="T16" s="32"/>
      <c r="U16" s="32"/>
      <c r="V16" s="32"/>
    </row>
    <row r="17" spans="3:11" ht="12" customHeight="1">
      <c r="C17" s="288"/>
      <c r="D17" s="288"/>
      <c r="G17" s="288"/>
      <c r="H17" s="288"/>
      <c r="I17" s="391"/>
      <c r="J17" s="288"/>
      <c r="K17" s="288"/>
    </row>
    <row r="18" spans="3:11" ht="12" customHeight="1">
      <c r="C18" s="288"/>
      <c r="D18" s="288"/>
      <c r="G18" s="288"/>
      <c r="H18" s="288"/>
      <c r="I18" s="391"/>
      <c r="J18" s="288"/>
      <c r="K18" s="288"/>
    </row>
    <row r="19" spans="3:11">
      <c r="C19" s="288"/>
      <c r="D19" s="288"/>
      <c r="G19" s="288"/>
      <c r="H19" s="288"/>
      <c r="I19" s="391"/>
      <c r="J19" s="288"/>
      <c r="K19" s="288"/>
    </row>
    <row r="20" spans="3:11">
      <c r="C20" s="288"/>
      <c r="D20" s="288"/>
      <c r="G20" s="288"/>
      <c r="H20" s="288"/>
      <c r="I20" s="391"/>
      <c r="J20" s="288"/>
      <c r="K20" s="288"/>
    </row>
    <row r="21" spans="3:11">
      <c r="C21" s="288"/>
      <c r="D21" s="288"/>
      <c r="G21" s="288"/>
      <c r="H21" s="288"/>
      <c r="I21" s="391"/>
      <c r="J21" s="288"/>
      <c r="K21" s="288"/>
    </row>
    <row r="22" spans="3:11">
      <c r="C22" s="288"/>
      <c r="D22" s="288"/>
      <c r="G22" s="288"/>
      <c r="H22" s="288"/>
      <c r="I22" s="391"/>
      <c r="J22" s="288"/>
      <c r="K22" s="288"/>
    </row>
    <row r="23" spans="3:11">
      <c r="C23" s="288"/>
      <c r="D23" s="288"/>
      <c r="G23" s="288"/>
      <c r="H23" s="288"/>
      <c r="I23" s="391"/>
      <c r="J23" s="288"/>
      <c r="K23" s="288"/>
    </row>
    <row r="24" spans="3:11">
      <c r="C24" s="288"/>
      <c r="D24" s="288"/>
      <c r="G24" s="288"/>
      <c r="H24" s="288"/>
      <c r="I24" s="391"/>
      <c r="J24" s="288"/>
      <c r="K24" s="288"/>
    </row>
    <row r="25" spans="3:11">
      <c r="C25" s="276"/>
      <c r="D25" s="276"/>
      <c r="G25" s="276"/>
      <c r="H25" s="276"/>
      <c r="I25" s="436"/>
      <c r="J25" s="276"/>
      <c r="K25" s="276"/>
    </row>
    <row r="26" spans="3:11">
      <c r="C26" s="276"/>
      <c r="D26" s="276"/>
      <c r="G26" s="276"/>
      <c r="H26" s="276"/>
      <c r="I26" s="436"/>
      <c r="J26" s="276"/>
      <c r="K26" s="276"/>
    </row>
    <row r="27" spans="3:11">
      <c r="C27" s="276"/>
      <c r="D27" s="276"/>
      <c r="G27" s="276"/>
      <c r="H27" s="276"/>
      <c r="I27" s="436"/>
      <c r="J27" s="276"/>
      <c r="K27" s="276"/>
    </row>
    <row r="28" spans="3:11">
      <c r="C28" s="288"/>
      <c r="D28" s="288"/>
      <c r="G28" s="288"/>
      <c r="H28" s="288"/>
      <c r="I28" s="391"/>
      <c r="J28" s="288"/>
      <c r="K28" s="288"/>
    </row>
    <row r="29" spans="3:11">
      <c r="C29" s="288"/>
      <c r="D29" s="288"/>
      <c r="G29" s="288"/>
      <c r="H29" s="288"/>
      <c r="I29" s="391"/>
      <c r="J29" s="288"/>
      <c r="K29" s="288"/>
    </row>
    <row r="30" spans="3:11">
      <c r="C30" s="288"/>
      <c r="D30" s="288"/>
      <c r="G30" s="288"/>
      <c r="H30" s="288"/>
      <c r="I30" s="391"/>
      <c r="J30" s="288"/>
      <c r="K30" s="288"/>
    </row>
    <row r="31" spans="3:11">
      <c r="C31" s="288"/>
      <c r="D31" s="288"/>
      <c r="G31" s="288"/>
      <c r="H31" s="288"/>
      <c r="I31" s="391"/>
      <c r="J31" s="288"/>
      <c r="K31" s="288"/>
    </row>
    <row r="32" spans="3:11">
      <c r="C32" s="276"/>
      <c r="D32" s="276"/>
      <c r="G32" s="276"/>
      <c r="H32" s="276"/>
      <c r="I32" s="436"/>
      <c r="J32" s="276"/>
      <c r="K32" s="276"/>
    </row>
    <row r="33" spans="3:11">
      <c r="C33" s="276"/>
      <c r="D33" s="276"/>
      <c r="G33" s="276"/>
      <c r="H33" s="276"/>
      <c r="I33" s="436"/>
      <c r="J33" s="276"/>
      <c r="K33" s="276"/>
    </row>
    <row r="34" spans="3:11">
      <c r="C34" s="276"/>
      <c r="D34" s="276"/>
      <c r="G34" s="276"/>
      <c r="H34" s="276"/>
      <c r="I34" s="436"/>
      <c r="J34" s="276"/>
      <c r="K34" s="276"/>
    </row>
    <row r="35" spans="3:11">
      <c r="C35" s="288"/>
      <c r="D35" s="288"/>
      <c r="G35" s="288"/>
      <c r="H35" s="288"/>
      <c r="I35" s="391"/>
      <c r="J35" s="288"/>
      <c r="K35" s="288"/>
    </row>
    <row r="36" spans="3:11">
      <c r="C36" s="276"/>
      <c r="D36" s="276"/>
      <c r="G36" s="276"/>
      <c r="H36" s="276"/>
      <c r="I36" s="436"/>
      <c r="J36" s="276"/>
      <c r="K36" s="276"/>
    </row>
    <row r="37" spans="3:11">
      <c r="C37" s="276"/>
      <c r="D37" s="276"/>
      <c r="G37" s="276"/>
      <c r="H37" s="276"/>
      <c r="I37" s="436"/>
      <c r="J37" s="276"/>
      <c r="K37" s="276"/>
    </row>
    <row r="38" spans="3:11">
      <c r="C38" s="276"/>
      <c r="D38" s="276"/>
      <c r="G38" s="276"/>
      <c r="H38" s="276"/>
      <c r="I38" s="436"/>
      <c r="J38" s="276"/>
      <c r="K38" s="276"/>
    </row>
    <row r="39" spans="3:11">
      <c r="C39" s="288"/>
      <c r="D39" s="288"/>
      <c r="G39" s="288"/>
      <c r="H39" s="288"/>
      <c r="I39" s="391"/>
      <c r="J39" s="288"/>
      <c r="K39" s="288"/>
    </row>
    <row r="40" spans="3:11">
      <c r="C40" s="276"/>
      <c r="D40" s="276"/>
      <c r="G40" s="276"/>
      <c r="H40" s="276"/>
      <c r="I40" s="436"/>
      <c r="J40" s="276"/>
      <c r="K40" s="276"/>
    </row>
    <row r="41" spans="3:11">
      <c r="C41" s="276"/>
      <c r="D41" s="276"/>
      <c r="G41" s="276"/>
      <c r="H41" s="276"/>
      <c r="I41" s="436"/>
      <c r="J41" s="276"/>
      <c r="K41" s="276"/>
    </row>
    <row r="42" spans="3:11">
      <c r="C42" s="276"/>
      <c r="D42" s="276"/>
      <c r="G42" s="276"/>
      <c r="H42" s="276"/>
      <c r="I42" s="436"/>
      <c r="J42" s="276"/>
      <c r="K42" s="276"/>
    </row>
    <row r="43" spans="3:11">
      <c r="C43" s="288"/>
      <c r="D43" s="288"/>
      <c r="G43" s="288"/>
      <c r="H43" s="288"/>
      <c r="I43" s="391"/>
      <c r="J43" s="288"/>
      <c r="K43" s="288"/>
    </row>
    <row r="44" spans="3:11">
      <c r="C44" s="292"/>
      <c r="D44" s="292"/>
      <c r="G44" s="292"/>
      <c r="H44" s="292"/>
      <c r="I44" s="437"/>
      <c r="J44" s="292"/>
      <c r="K44" s="292"/>
    </row>
    <row r="45" spans="3:11">
      <c r="C45" s="292"/>
      <c r="D45" s="292"/>
      <c r="G45" s="292"/>
      <c r="H45" s="292"/>
      <c r="I45" s="437"/>
      <c r="J45" s="292"/>
      <c r="K45" s="292"/>
    </row>
    <row r="46" spans="3:11">
      <c r="C46" s="276"/>
      <c r="D46" s="276"/>
      <c r="G46" s="276"/>
      <c r="H46" s="276"/>
      <c r="I46" s="436"/>
      <c r="J46" s="276"/>
      <c r="K46" s="276"/>
    </row>
    <row r="47" spans="3:11">
      <c r="C47" s="288"/>
      <c r="D47" s="288"/>
      <c r="G47" s="288"/>
      <c r="H47" s="288"/>
      <c r="I47" s="391"/>
      <c r="J47" s="288"/>
      <c r="K47" s="288"/>
    </row>
    <row r="48" spans="3:11">
      <c r="C48" s="288"/>
      <c r="D48" s="288"/>
      <c r="G48" s="288"/>
      <c r="H48" s="288"/>
      <c r="I48" s="391"/>
      <c r="J48" s="288"/>
      <c r="K48" s="288"/>
    </row>
    <row r="49" spans="3:11">
      <c r="C49" s="288"/>
      <c r="D49" s="288"/>
      <c r="G49" s="288"/>
      <c r="H49" s="288"/>
      <c r="I49" s="391"/>
      <c r="J49" s="288"/>
      <c r="K49" s="288"/>
    </row>
    <row r="50" spans="3:11">
      <c r="C50" s="276"/>
      <c r="D50" s="276"/>
      <c r="G50" s="276"/>
      <c r="H50" s="276"/>
      <c r="I50" s="436"/>
      <c r="J50" s="276"/>
      <c r="K50" s="276"/>
    </row>
    <row r="51" spans="3:11">
      <c r="C51" s="276"/>
      <c r="D51" s="276"/>
      <c r="G51" s="276"/>
      <c r="H51" s="276"/>
      <c r="I51" s="436"/>
      <c r="J51" s="276"/>
      <c r="K51" s="276"/>
    </row>
    <row r="52" spans="3:11">
      <c r="C52" s="276"/>
      <c r="D52" s="276"/>
      <c r="G52" s="276"/>
      <c r="H52" s="276"/>
      <c r="I52" s="436"/>
      <c r="J52" s="276"/>
      <c r="K52" s="276"/>
    </row>
    <row r="53" spans="3:11">
      <c r="C53" s="293"/>
      <c r="D53" s="293"/>
      <c r="G53" s="293"/>
      <c r="H53" s="293"/>
      <c r="I53" s="436"/>
      <c r="J53" s="293"/>
      <c r="K53" s="293"/>
    </row>
    <row r="54" spans="3:11">
      <c r="C54" s="288"/>
      <c r="D54" s="288"/>
      <c r="G54" s="288"/>
      <c r="H54" s="288"/>
      <c r="I54" s="391"/>
      <c r="J54" s="288"/>
      <c r="K54" s="288"/>
    </row>
    <row r="55" spans="3:11">
      <c r="C55" s="276"/>
      <c r="D55" s="276"/>
      <c r="G55" s="276"/>
      <c r="H55" s="276"/>
      <c r="I55" s="436"/>
      <c r="J55" s="276"/>
      <c r="K55" s="276"/>
    </row>
    <row r="56" spans="3:11">
      <c r="C56" s="276"/>
      <c r="D56" s="276"/>
      <c r="G56" s="276"/>
      <c r="H56" s="276"/>
      <c r="I56" s="436"/>
      <c r="J56" s="276"/>
      <c r="K56" s="276"/>
    </row>
    <row r="57" spans="3:11">
      <c r="C57" s="288"/>
      <c r="D57" s="288"/>
      <c r="G57" s="288"/>
      <c r="H57" s="288"/>
      <c r="I57" s="391"/>
      <c r="J57" s="288"/>
      <c r="K57" s="288"/>
    </row>
    <row r="58" spans="3:11">
      <c r="C58" s="288"/>
      <c r="D58" s="288"/>
      <c r="G58" s="288"/>
      <c r="H58" s="288"/>
      <c r="I58" s="391"/>
      <c r="J58" s="288"/>
      <c r="K58" s="288"/>
    </row>
    <row r="59" spans="3:11">
      <c r="C59" s="288"/>
      <c r="D59" s="288"/>
      <c r="G59" s="288"/>
      <c r="H59" s="288"/>
      <c r="I59" s="391"/>
      <c r="J59" s="288"/>
      <c r="K59" s="288"/>
    </row>
    <row r="60" spans="3:11">
      <c r="C60" s="294"/>
      <c r="D60" s="294"/>
      <c r="G60" s="294"/>
      <c r="H60" s="294"/>
      <c r="I60" s="391"/>
      <c r="J60" s="294"/>
      <c r="K60" s="294"/>
    </row>
    <row r="61" spans="3:11">
      <c r="C61" s="288"/>
      <c r="D61" s="288"/>
      <c r="G61" s="288"/>
      <c r="H61" s="288"/>
      <c r="I61" s="391"/>
      <c r="J61" s="288"/>
      <c r="K61" s="288"/>
    </row>
    <row r="62" spans="3:11">
      <c r="C62" s="288"/>
      <c r="D62" s="288"/>
      <c r="G62" s="288"/>
      <c r="H62" s="288"/>
      <c r="I62" s="391"/>
      <c r="J62" s="288"/>
      <c r="K62" s="288"/>
    </row>
    <row r="63" spans="3:11">
      <c r="C63" s="294"/>
      <c r="D63" s="294"/>
      <c r="G63" s="294"/>
      <c r="H63" s="294"/>
      <c r="I63" s="391"/>
      <c r="J63" s="294"/>
      <c r="K63" s="294"/>
    </row>
    <row r="64" spans="3:11">
      <c r="C64" s="295"/>
      <c r="D64" s="295"/>
      <c r="G64" s="295"/>
      <c r="H64" s="295"/>
      <c r="I64" s="392"/>
      <c r="J64" s="295"/>
      <c r="K64" s="295"/>
    </row>
    <row r="65" spans="3:11">
      <c r="C65" s="288"/>
      <c r="D65" s="288"/>
      <c r="G65" s="288"/>
      <c r="H65" s="288"/>
      <c r="I65" s="391"/>
      <c r="J65" s="288"/>
      <c r="K65" s="288"/>
    </row>
  </sheetData>
  <phoneticPr fontId="33" type="noConversion"/>
  <conditionalFormatting sqref="W2:XFD2">
    <cfRule type="expression" dxfId="22" priority="30">
      <formula>#REF!=0</formula>
    </cfRule>
  </conditionalFormatting>
  <conditionalFormatting sqref="P4:V4 F4">
    <cfRule type="expression" dxfId="21" priority="32">
      <formula>#REF!=0</formula>
    </cfRule>
  </conditionalFormatting>
  <conditionalFormatting sqref="P4:V4 F4">
    <cfRule type="expression" dxfId="20" priority="33">
      <formula>#REF!=0</formula>
    </cfRule>
  </conditionalFormatting>
  <conditionalFormatting sqref="B4 D4:F4">
    <cfRule type="expression" dxfId="19" priority="34">
      <formula>#REF!=0</formula>
    </cfRule>
  </conditionalFormatting>
  <conditionalFormatting sqref="O4">
    <cfRule type="expression" dxfId="18" priority="27">
      <formula>#REF!=0</formula>
    </cfRule>
  </conditionalFormatting>
  <conditionalFormatting sqref="O4">
    <cfRule type="expression" dxfId="17" priority="28">
      <formula>#REF!=0</formula>
    </cfRule>
  </conditionalFormatting>
  <conditionalFormatting sqref="M4:N4">
    <cfRule type="expression" dxfId="16" priority="24">
      <formula>#REF!=0</formula>
    </cfRule>
  </conditionalFormatting>
  <conditionalFormatting sqref="M4:N4">
    <cfRule type="expression" dxfId="15" priority="25">
      <formula>#REF!=0</formula>
    </cfRule>
  </conditionalFormatting>
  <conditionalFormatting sqref="D4:F4">
    <cfRule type="expression" dxfId="14" priority="21">
      <formula>#REF!=0</formula>
    </cfRule>
  </conditionalFormatting>
  <conditionalFormatting sqref="D4:F4">
    <cfRule type="expression" dxfId="13" priority="22">
      <formula>#REF!=0</formula>
    </cfRule>
  </conditionalFormatting>
  <conditionalFormatting sqref="AU3:XFD3">
    <cfRule type="expression" dxfId="12" priority="17">
      <formula>#REF!=0</formula>
    </cfRule>
  </conditionalFormatting>
  <conditionalFormatting sqref="C4">
    <cfRule type="expression" dxfId="11" priority="16">
      <formula>AR4=0</formula>
    </cfRule>
  </conditionalFormatting>
  <conditionalFormatting sqref="G4">
    <cfRule type="expression" dxfId="10" priority="15">
      <formula>AU4=0</formula>
    </cfRule>
  </conditionalFormatting>
  <conditionalFormatting sqref="K4">
    <cfRule type="expression" dxfId="9" priority="13">
      <formula>#REF!=0</formula>
    </cfRule>
  </conditionalFormatting>
  <conditionalFormatting sqref="K4">
    <cfRule type="expression" dxfId="8" priority="14">
      <formula>#REF!=0</formula>
    </cfRule>
  </conditionalFormatting>
  <conditionalFormatting sqref="L4">
    <cfRule type="expression" dxfId="7" priority="11">
      <formula>#REF!=0</formula>
    </cfRule>
  </conditionalFormatting>
  <conditionalFormatting sqref="L4">
    <cfRule type="expression" dxfId="6" priority="12">
      <formula>#REF!=0</formula>
    </cfRule>
  </conditionalFormatting>
  <conditionalFormatting sqref="J4">
    <cfRule type="expression" dxfId="5" priority="5">
      <formula>#REF!=0</formula>
    </cfRule>
  </conditionalFormatting>
  <conditionalFormatting sqref="J4">
    <cfRule type="expression" dxfId="4" priority="6">
      <formula>#REF!=0</formula>
    </cfRule>
  </conditionalFormatting>
  <conditionalFormatting sqref="I4">
    <cfRule type="expression" dxfId="3" priority="3">
      <formula>#REF!=0</formula>
    </cfRule>
  </conditionalFormatting>
  <conditionalFormatting sqref="I4">
    <cfRule type="expression" dxfId="2" priority="4">
      <formula>#REF!=0</formula>
    </cfRule>
  </conditionalFormatting>
  <conditionalFormatting sqref="H4">
    <cfRule type="expression" dxfId="1" priority="1">
      <formula>#REF!=0</formula>
    </cfRule>
  </conditionalFormatting>
  <conditionalFormatting sqref="H4">
    <cfRule type="expression" dxfId="0" priority="2">
      <formula>#REF!=0</formula>
    </cfRule>
  </conditionalFormatting>
  <pageMargins left="0.7" right="0.7" top="0.75" bottom="0.75" header="0.3" footer="0.3"/>
  <pageSetup paperSize="9" orientation="landscape" r:id="rId1"/>
  <headerFooter>
    <oddHeader>&amp;R&amp;"Arial Black"&amp;10&amp;K4099DAINTERNAL&amp;1#</oddHeader>
  </headerFooter>
  <customProperties>
    <customPr name="EpmWorksheetKeyString_GUID"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6C1A4D-242D-40D9-905B-6D861C8DFE27}">
  <dimension ref="A1:AS57"/>
  <sheetViews>
    <sheetView showGridLines="0" zoomScaleNormal="100" workbookViewId="0"/>
  </sheetViews>
  <sheetFormatPr defaultColWidth="9.140625" defaultRowHeight="12.75"/>
  <cols>
    <col min="1" max="1" width="1.5703125" style="208" customWidth="1"/>
    <col min="2" max="2" width="35.7109375" style="208" customWidth="1"/>
    <col min="3" max="3" width="1.7109375" style="208" customWidth="1"/>
    <col min="4" max="11" width="9.28515625" style="208" customWidth="1"/>
    <col min="12" max="12" width="1.7109375" style="208" customWidth="1"/>
    <col min="13" max="13" width="9.28515625" style="208" customWidth="1"/>
    <col min="14" max="18" width="9.28515625" style="338" customWidth="1"/>
    <col min="19" max="39" width="9.28515625" style="208" customWidth="1"/>
    <col min="40" max="16384" width="9.140625" style="208"/>
  </cols>
  <sheetData>
    <row r="1" spans="1:45" ht="8.25" customHeight="1"/>
    <row r="2" spans="1:45" ht="20.25">
      <c r="A2" s="65"/>
      <c r="B2" s="209" t="s">
        <v>306</v>
      </c>
      <c r="C2" s="209"/>
      <c r="D2" s="209"/>
      <c r="E2" s="210"/>
      <c r="F2" s="210"/>
      <c r="G2" s="210"/>
      <c r="H2" s="211"/>
      <c r="I2" s="211"/>
      <c r="J2" s="211"/>
      <c r="K2" s="211"/>
      <c r="L2" s="211"/>
      <c r="M2" s="211"/>
      <c r="N2" s="362"/>
      <c r="O2" s="362"/>
      <c r="P2" s="362"/>
      <c r="Q2" s="339"/>
      <c r="R2" s="339"/>
      <c r="S2" s="210"/>
      <c r="T2" s="210"/>
      <c r="U2" s="210"/>
      <c r="V2" s="210"/>
      <c r="W2" s="210"/>
      <c r="X2" s="210"/>
      <c r="Y2" s="210"/>
      <c r="Z2" s="210"/>
      <c r="AA2" s="210"/>
      <c r="AB2" s="210"/>
      <c r="AC2" s="210"/>
      <c r="AD2" s="210"/>
      <c r="AE2" s="211"/>
      <c r="AF2" s="211"/>
      <c r="AG2" s="211"/>
      <c r="AH2" s="211"/>
      <c r="AI2" s="211"/>
      <c r="AJ2" s="211"/>
      <c r="AK2" s="211"/>
      <c r="AL2" s="211"/>
      <c r="AM2" s="211"/>
    </row>
    <row r="3" spans="1:45" ht="15.75">
      <c r="A3" s="65"/>
      <c r="B3" s="212" t="s">
        <v>259</v>
      </c>
      <c r="C3" s="212"/>
      <c r="D3" s="212"/>
      <c r="E3" s="211"/>
      <c r="F3" s="211"/>
      <c r="G3" s="211"/>
      <c r="H3" s="211"/>
      <c r="I3" s="211"/>
      <c r="J3" s="211"/>
      <c r="K3" s="211"/>
      <c r="L3" s="211"/>
      <c r="M3" s="211"/>
      <c r="N3" s="362"/>
      <c r="O3" s="362"/>
      <c r="P3" s="362"/>
      <c r="Q3" s="340"/>
      <c r="R3" s="340"/>
      <c r="S3" s="211"/>
      <c r="T3" s="211"/>
      <c r="U3" s="211"/>
      <c r="V3" s="211"/>
      <c r="W3" s="211"/>
      <c r="X3" s="211"/>
      <c r="Y3" s="211"/>
      <c r="Z3" s="211"/>
      <c r="AA3" s="211"/>
      <c r="AB3" s="211"/>
      <c r="AC3" s="211"/>
      <c r="AD3" s="211"/>
      <c r="AE3" s="211"/>
      <c r="AF3" s="211"/>
      <c r="AG3" s="211"/>
      <c r="AH3" s="211"/>
      <c r="AI3" s="211"/>
      <c r="AJ3" s="211"/>
      <c r="AK3" s="211"/>
      <c r="AL3" s="211"/>
      <c r="AM3" s="211"/>
    </row>
    <row r="4" spans="1:45" s="262" customFormat="1" ht="15.75" customHeight="1">
      <c r="B4" s="281"/>
      <c r="C4" s="214"/>
      <c r="D4" s="214"/>
      <c r="E4" s="281"/>
      <c r="F4" s="281"/>
      <c r="G4" s="281"/>
      <c r="H4" s="281"/>
      <c r="I4" s="281"/>
      <c r="J4" s="281"/>
      <c r="K4" s="281"/>
      <c r="L4" s="214"/>
      <c r="M4" s="214"/>
      <c r="N4" s="342"/>
      <c r="O4" s="342"/>
      <c r="P4" s="342"/>
      <c r="Q4" s="341"/>
      <c r="R4" s="341"/>
      <c r="S4" s="282"/>
      <c r="T4" s="282"/>
      <c r="U4" s="282"/>
      <c r="V4" s="282"/>
      <c r="W4" s="282"/>
    </row>
    <row r="5" spans="1:45" ht="18.75">
      <c r="A5" s="65"/>
      <c r="B5" s="215" t="s">
        <v>259</v>
      </c>
      <c r="C5" s="213"/>
      <c r="D5" s="214" t="s">
        <v>387</v>
      </c>
      <c r="E5" s="214" t="s">
        <v>307</v>
      </c>
      <c r="F5" s="214" t="s">
        <v>308</v>
      </c>
      <c r="G5" s="214" t="s">
        <v>309</v>
      </c>
      <c r="H5" s="214" t="s">
        <v>310</v>
      </c>
      <c r="I5" s="214" t="s">
        <v>311</v>
      </c>
      <c r="J5" s="214" t="s">
        <v>312</v>
      </c>
      <c r="K5" s="214" t="s">
        <v>313</v>
      </c>
      <c r="L5" s="214"/>
      <c r="M5" s="342" t="s">
        <v>482</v>
      </c>
      <c r="N5" s="342" t="s">
        <v>414</v>
      </c>
      <c r="O5" s="342" t="s">
        <v>405</v>
      </c>
      <c r="P5" s="342" t="s">
        <v>386</v>
      </c>
      <c r="Q5" s="342" t="s">
        <v>270</v>
      </c>
      <c r="R5" s="342" t="s">
        <v>314</v>
      </c>
      <c r="S5" s="214" t="s">
        <v>315</v>
      </c>
      <c r="T5" s="214" t="s">
        <v>316</v>
      </c>
      <c r="U5" s="214" t="s">
        <v>317</v>
      </c>
      <c r="V5" s="214" t="s">
        <v>318</v>
      </c>
      <c r="W5" s="214" t="s">
        <v>319</v>
      </c>
      <c r="X5" s="214" t="s">
        <v>320</v>
      </c>
      <c r="Y5" s="214" t="s">
        <v>321</v>
      </c>
      <c r="Z5" s="214" t="s">
        <v>322</v>
      </c>
      <c r="AA5" s="214" t="s">
        <v>323</v>
      </c>
      <c r="AB5" s="214" t="s">
        <v>324</v>
      </c>
      <c r="AC5" s="214" t="s">
        <v>325</v>
      </c>
      <c r="AD5" s="214" t="s">
        <v>326</v>
      </c>
      <c r="AE5" s="214" t="s">
        <v>327</v>
      </c>
      <c r="AF5" s="214" t="s">
        <v>328</v>
      </c>
      <c r="AG5" s="214" t="s">
        <v>329</v>
      </c>
      <c r="AH5" s="214" t="s">
        <v>330</v>
      </c>
      <c r="AI5" s="214" t="s">
        <v>331</v>
      </c>
      <c r="AJ5" s="214" t="s">
        <v>332</v>
      </c>
      <c r="AK5" s="214" t="s">
        <v>333</v>
      </c>
      <c r="AL5" s="214" t="s">
        <v>334</v>
      </c>
      <c r="AM5" s="214" t="s">
        <v>335</v>
      </c>
    </row>
    <row r="6" spans="1:45">
      <c r="B6" s="220" t="s">
        <v>336</v>
      </c>
      <c r="C6" s="211"/>
      <c r="D6" s="220"/>
      <c r="E6" s="220"/>
      <c r="F6" s="220"/>
      <c r="G6" s="220"/>
      <c r="H6" s="221"/>
      <c r="I6" s="221"/>
      <c r="J6" s="221"/>
      <c r="K6" s="221"/>
      <c r="L6" s="240"/>
      <c r="M6" s="220"/>
      <c r="N6" s="343"/>
      <c r="O6" s="343"/>
      <c r="P6" s="343"/>
      <c r="Q6" s="343"/>
      <c r="R6" s="343"/>
      <c r="S6" s="220"/>
      <c r="T6" s="220"/>
      <c r="U6" s="220"/>
      <c r="V6" s="220"/>
      <c r="W6" s="220"/>
      <c r="X6" s="220"/>
      <c r="Y6" s="220"/>
      <c r="Z6" s="220"/>
      <c r="AA6" s="220"/>
      <c r="AB6" s="220"/>
      <c r="AC6" s="220"/>
      <c r="AD6" s="220"/>
      <c r="AE6" s="221"/>
      <c r="AF6" s="221"/>
      <c r="AG6" s="221"/>
      <c r="AH6" s="221"/>
      <c r="AI6" s="221"/>
      <c r="AJ6" s="221"/>
      <c r="AK6" s="221"/>
      <c r="AL6" s="221"/>
      <c r="AM6" s="221"/>
      <c r="AN6" s="222"/>
      <c r="AO6" s="222"/>
      <c r="AP6" s="222"/>
      <c r="AQ6" s="222"/>
      <c r="AR6" s="222"/>
      <c r="AS6" s="222"/>
    </row>
    <row r="7" spans="1:45">
      <c r="B7" s="65" t="s">
        <v>260</v>
      </c>
      <c r="C7" s="65"/>
      <c r="D7" s="224">
        <v>9.9</v>
      </c>
      <c r="E7" s="224">
        <v>9.9</v>
      </c>
      <c r="F7" s="224">
        <v>9</v>
      </c>
      <c r="G7" s="224">
        <v>8.9</v>
      </c>
      <c r="H7" s="224">
        <v>7.4</v>
      </c>
      <c r="I7" s="224">
        <v>5.0999999999999996</v>
      </c>
      <c r="J7" s="224">
        <v>3.8</v>
      </c>
      <c r="K7" s="224">
        <v>3.6</v>
      </c>
      <c r="L7" s="224"/>
      <c r="M7" s="223">
        <f>+'OF Statistics 2011-Q3 2021'!O58</f>
        <v>9.8000000000000007</v>
      </c>
      <c r="N7" s="344">
        <f>+'OF Statistics 2011-Q3 2021'!P58</f>
        <v>9.8000000000000007</v>
      </c>
      <c r="O7" s="344">
        <f>+'OF Statistics 2011-Q3 2021'!Q58</f>
        <v>9.9</v>
      </c>
      <c r="P7" s="344">
        <v>9.9</v>
      </c>
      <c r="Q7" s="344">
        <v>9.9</v>
      </c>
      <c r="R7" s="344">
        <v>9.9</v>
      </c>
      <c r="S7" s="224">
        <v>9.9</v>
      </c>
      <c r="T7" s="224">
        <v>9.9</v>
      </c>
      <c r="U7" s="224">
        <v>9.9</v>
      </c>
      <c r="V7" s="224">
        <v>9.9</v>
      </c>
      <c r="W7" s="224">
        <v>9</v>
      </c>
      <c r="X7" s="224">
        <v>9</v>
      </c>
      <c r="Y7" s="224">
        <v>8.9</v>
      </c>
      <c r="Z7" s="224">
        <v>8.9</v>
      </c>
      <c r="AA7" s="224">
        <v>8.9</v>
      </c>
      <c r="AB7" s="224">
        <v>8.9</v>
      </c>
      <c r="AC7" s="224">
        <v>8.9</v>
      </c>
      <c r="AD7" s="224">
        <v>7.5</v>
      </c>
      <c r="AE7" s="224">
        <v>7.4</v>
      </c>
      <c r="AF7" s="224">
        <v>7.4</v>
      </c>
      <c r="AG7" s="224">
        <v>7.4</v>
      </c>
      <c r="AH7" s="224">
        <v>6.7</v>
      </c>
      <c r="AI7" s="224">
        <v>6.3</v>
      </c>
      <c r="AJ7" s="224">
        <v>5.0999999999999996</v>
      </c>
      <c r="AK7" s="224">
        <v>4.4000000000000004</v>
      </c>
      <c r="AL7" s="224">
        <v>4.4000000000000004</v>
      </c>
      <c r="AM7" s="224">
        <v>3.8</v>
      </c>
      <c r="AN7" s="222"/>
      <c r="AO7" s="222"/>
      <c r="AP7" s="222"/>
      <c r="AQ7" s="222"/>
      <c r="AR7" s="222"/>
      <c r="AS7" s="222"/>
    </row>
    <row r="8" spans="1:45">
      <c r="B8" s="65" t="s">
        <v>337</v>
      </c>
      <c r="C8" s="65"/>
      <c r="D8" s="224">
        <v>7.6</v>
      </c>
      <c r="E8" s="224">
        <v>6.8</v>
      </c>
      <c r="F8" s="224">
        <v>5.6</v>
      </c>
      <c r="G8" s="224">
        <v>3.9</v>
      </c>
      <c r="H8" s="224">
        <v>3.6</v>
      </c>
      <c r="I8" s="224">
        <v>3</v>
      </c>
      <c r="J8" s="224">
        <v>2.4870000000000001</v>
      </c>
      <c r="K8" s="224">
        <v>2.0979999999999999</v>
      </c>
      <c r="L8" s="224"/>
      <c r="M8" s="227">
        <f>+'OF Statistics 2011-Q3 2021'!O59</f>
        <v>7.6</v>
      </c>
      <c r="N8" s="344">
        <f>+'OF Statistics 2011-Q3 2021'!P59</f>
        <v>7.6</v>
      </c>
      <c r="O8" s="344">
        <f>+'OF Statistics 2011-Q3 2021'!Q59</f>
        <v>7.6</v>
      </c>
      <c r="P8" s="344">
        <v>7.6</v>
      </c>
      <c r="Q8" s="344">
        <v>6.8</v>
      </c>
      <c r="R8" s="344">
        <v>6.8</v>
      </c>
      <c r="S8" s="224">
        <v>6.8</v>
      </c>
      <c r="T8" s="224">
        <v>6.8</v>
      </c>
      <c r="U8" s="224">
        <v>5.6</v>
      </c>
      <c r="V8" s="224">
        <v>5.6</v>
      </c>
      <c r="W8" s="224">
        <v>5.6</v>
      </c>
      <c r="X8" s="224">
        <v>5.6</v>
      </c>
      <c r="Y8" s="224">
        <v>5.0999999999999996</v>
      </c>
      <c r="Z8" s="224">
        <v>5.0999999999999996</v>
      </c>
      <c r="AA8" s="224">
        <v>4.4000000000000004</v>
      </c>
      <c r="AB8" s="224">
        <v>3.9</v>
      </c>
      <c r="AC8" s="224">
        <v>3.8</v>
      </c>
      <c r="AD8" s="224">
        <v>3.8</v>
      </c>
      <c r="AE8" s="224">
        <v>3.6</v>
      </c>
      <c r="AF8" s="224">
        <v>3.6</v>
      </c>
      <c r="AG8" s="224">
        <v>3</v>
      </c>
      <c r="AH8" s="224">
        <v>3</v>
      </c>
      <c r="AI8" s="224">
        <v>3</v>
      </c>
      <c r="AJ8" s="224">
        <v>3</v>
      </c>
      <c r="AK8" s="224">
        <v>2.7</v>
      </c>
      <c r="AL8" s="224">
        <v>2.7</v>
      </c>
      <c r="AM8" s="224">
        <v>2.5</v>
      </c>
      <c r="AN8" s="222"/>
      <c r="AO8" s="222"/>
      <c r="AP8" s="222"/>
      <c r="AQ8" s="222"/>
      <c r="AR8" s="222"/>
      <c r="AS8" s="222"/>
    </row>
    <row r="9" spans="1:45">
      <c r="B9" s="65" t="s">
        <v>338</v>
      </c>
      <c r="C9" s="65"/>
      <c r="D9" s="224">
        <v>4.4000000000000004</v>
      </c>
      <c r="E9" s="224">
        <v>3.6</v>
      </c>
      <c r="F9" s="224">
        <v>3</v>
      </c>
      <c r="G9" s="224">
        <v>2.5</v>
      </c>
      <c r="H9" s="224">
        <v>2</v>
      </c>
      <c r="I9" s="224">
        <v>1.7</v>
      </c>
      <c r="J9" s="224">
        <v>1.4</v>
      </c>
      <c r="K9" s="224">
        <v>1.3</v>
      </c>
      <c r="L9" s="224"/>
      <c r="M9" s="227">
        <f>+'OF Statistics 2011-Q3 2021'!O60</f>
        <v>4</v>
      </c>
      <c r="N9" s="344">
        <f>+'OF Statistics 2011-Q3 2021'!P60</f>
        <v>4</v>
      </c>
      <c r="O9" s="344">
        <f>+'OF Statistics 2011-Q3 2021'!Q60</f>
        <v>4.4000000000000004</v>
      </c>
      <c r="P9" s="344">
        <v>4.4000000000000004</v>
      </c>
      <c r="Q9" s="344">
        <v>4.0999999999999996</v>
      </c>
      <c r="R9" s="344">
        <v>3.8</v>
      </c>
      <c r="S9" s="224">
        <v>3.6</v>
      </c>
      <c r="T9" s="224">
        <v>3.6</v>
      </c>
      <c r="U9" s="224">
        <v>3.6</v>
      </c>
      <c r="V9" s="224">
        <v>3.3</v>
      </c>
      <c r="W9" s="224">
        <v>3</v>
      </c>
      <c r="X9" s="224">
        <v>3</v>
      </c>
      <c r="Y9" s="224">
        <v>2.9</v>
      </c>
      <c r="Z9" s="224">
        <v>2.8</v>
      </c>
      <c r="AA9" s="224">
        <v>2.7</v>
      </c>
      <c r="AB9" s="224">
        <v>2.5</v>
      </c>
      <c r="AC9" s="224">
        <v>2.2999999999999998</v>
      </c>
      <c r="AD9" s="224">
        <v>2.2000000000000002</v>
      </c>
      <c r="AE9" s="224">
        <v>2.1</v>
      </c>
      <c r="AF9" s="224">
        <v>2</v>
      </c>
      <c r="AG9" s="224">
        <v>1.8</v>
      </c>
      <c r="AH9" s="224">
        <v>1.7</v>
      </c>
      <c r="AI9" s="224">
        <v>1.7</v>
      </c>
      <c r="AJ9" s="224">
        <v>1.7</v>
      </c>
      <c r="AK9" s="224">
        <v>1.7</v>
      </c>
      <c r="AL9" s="224">
        <v>1.6</v>
      </c>
      <c r="AM9" s="224">
        <v>1.4</v>
      </c>
      <c r="AN9" s="222"/>
      <c r="AO9" s="222"/>
      <c r="AP9" s="222"/>
      <c r="AQ9" s="222"/>
      <c r="AR9" s="222"/>
      <c r="AS9" s="222"/>
    </row>
    <row r="10" spans="1:45">
      <c r="B10" s="65" t="s">
        <v>339</v>
      </c>
      <c r="C10" s="65"/>
      <c r="D10" s="225">
        <v>9.8000000000000007</v>
      </c>
      <c r="E10" s="225">
        <v>9.1999999999999993</v>
      </c>
      <c r="F10" s="225">
        <v>9.1</v>
      </c>
      <c r="G10" s="225">
        <v>9.3000000000000007</v>
      </c>
      <c r="H10" s="225">
        <v>8.9</v>
      </c>
      <c r="I10" s="225">
        <v>9.6999999999999993</v>
      </c>
      <c r="J10" s="225">
        <v>9.1999999999999993</v>
      </c>
      <c r="K10" s="225">
        <v>9</v>
      </c>
      <c r="L10" s="225"/>
      <c r="M10" s="223">
        <f>+'OF Statistics 2011-Q3 2021'!O61</f>
        <v>7.62</v>
      </c>
      <c r="N10" s="344">
        <f>+'OF Statistics 2011-Q3 2021'!P61</f>
        <v>7.8257325186269897</v>
      </c>
      <c r="O10" s="345">
        <f>+'OF Statistics 2011-Q3 2021'!Q61</f>
        <v>10.5</v>
      </c>
      <c r="P10" s="345">
        <v>10.6</v>
      </c>
      <c r="Q10" s="345">
        <v>8.6</v>
      </c>
      <c r="R10" s="345">
        <v>8.4</v>
      </c>
      <c r="S10" s="225">
        <v>12.5</v>
      </c>
      <c r="T10" s="225">
        <v>10</v>
      </c>
      <c r="U10" s="225">
        <v>8.5</v>
      </c>
      <c r="V10" s="225">
        <v>8</v>
      </c>
      <c r="W10" s="225">
        <v>10.4</v>
      </c>
      <c r="X10" s="225">
        <v>10.3</v>
      </c>
      <c r="Y10" s="225">
        <v>7.7</v>
      </c>
      <c r="Z10" s="225">
        <v>7.9</v>
      </c>
      <c r="AA10" s="225">
        <v>10.3</v>
      </c>
      <c r="AB10" s="225">
        <v>11</v>
      </c>
      <c r="AC10" s="225">
        <v>7.9</v>
      </c>
      <c r="AD10" s="225">
        <v>8.5</v>
      </c>
      <c r="AE10" s="225">
        <v>9.9</v>
      </c>
      <c r="AF10" s="225">
        <v>9.4</v>
      </c>
      <c r="AG10" s="225">
        <v>8.1</v>
      </c>
      <c r="AH10" s="225">
        <v>7.8</v>
      </c>
      <c r="AI10" s="225">
        <v>10.199999999999999</v>
      </c>
      <c r="AJ10" s="225"/>
      <c r="AK10" s="225"/>
      <c r="AL10" s="225"/>
      <c r="AM10" s="225"/>
      <c r="AN10" s="222"/>
      <c r="AO10" s="222"/>
      <c r="AP10" s="222"/>
      <c r="AQ10" s="222"/>
      <c r="AR10" s="222"/>
      <c r="AS10" s="222"/>
    </row>
    <row r="11" spans="1:45">
      <c r="B11" s="65" t="s">
        <v>340</v>
      </c>
      <c r="C11" s="65"/>
      <c r="D11" s="226">
        <v>0.45</v>
      </c>
      <c r="E11" s="226">
        <v>0.42</v>
      </c>
      <c r="F11" s="226">
        <v>0.42</v>
      </c>
      <c r="G11" s="226">
        <v>0.44</v>
      </c>
      <c r="H11" s="226">
        <v>0.41</v>
      </c>
      <c r="I11" s="226">
        <v>0.45</v>
      </c>
      <c r="J11" s="226">
        <v>0.44</v>
      </c>
      <c r="K11" s="226">
        <v>0.42</v>
      </c>
      <c r="L11" s="226"/>
      <c r="M11" s="403">
        <f>+'OF Statistics 2011-Q3 2021'!O62</f>
        <v>0.26840000000000003</v>
      </c>
      <c r="N11" s="438">
        <f>+'OF Statistics 2011-Q3 2021'!P62</f>
        <v>0.28683008781355201</v>
      </c>
      <c r="O11" s="346">
        <f>+'OF Statistics 2011-Q3 2021'!Q62</f>
        <v>0.496</v>
      </c>
      <c r="P11" s="346">
        <v>0.53</v>
      </c>
      <c r="Q11" s="346">
        <v>0.35</v>
      </c>
      <c r="R11" s="346">
        <v>0.32</v>
      </c>
      <c r="S11" s="226">
        <v>0.6</v>
      </c>
      <c r="T11" s="226">
        <v>0.5</v>
      </c>
      <c r="U11" s="226">
        <v>0.37</v>
      </c>
      <c r="V11" s="226">
        <v>0.31</v>
      </c>
      <c r="W11" s="226">
        <v>0.51</v>
      </c>
      <c r="X11" s="226">
        <v>0.53</v>
      </c>
      <c r="Y11" s="226">
        <v>0.32</v>
      </c>
      <c r="Z11" s="226">
        <v>0.31</v>
      </c>
      <c r="AA11" s="226">
        <v>0.55000000000000004</v>
      </c>
      <c r="AB11" s="226">
        <v>0.54</v>
      </c>
      <c r="AC11" s="226">
        <v>0.34</v>
      </c>
      <c r="AD11" s="226">
        <v>0.38</v>
      </c>
      <c r="AE11" s="226">
        <v>0.5</v>
      </c>
      <c r="AF11" s="226">
        <v>0.49</v>
      </c>
      <c r="AG11" s="226">
        <v>0.35</v>
      </c>
      <c r="AH11" s="226">
        <v>0.34</v>
      </c>
      <c r="AI11" s="226">
        <v>0.46</v>
      </c>
      <c r="AJ11" s="226">
        <v>0.5</v>
      </c>
      <c r="AK11" s="226">
        <v>0.36</v>
      </c>
      <c r="AL11" s="226">
        <v>0.42</v>
      </c>
      <c r="AM11" s="226">
        <v>0.55000000000000004</v>
      </c>
      <c r="AN11" s="222"/>
      <c r="AO11" s="222"/>
      <c r="AP11" s="222"/>
      <c r="AQ11" s="222"/>
      <c r="AR11" s="222"/>
      <c r="AS11" s="222"/>
    </row>
    <row r="12" spans="1:45">
      <c r="B12" s="65" t="s">
        <v>341</v>
      </c>
      <c r="C12" s="65"/>
      <c r="D12" s="226">
        <v>0.94</v>
      </c>
      <c r="E12" s="226">
        <v>0.93</v>
      </c>
      <c r="F12" s="226">
        <v>0.93</v>
      </c>
      <c r="G12" s="226">
        <v>0.93</v>
      </c>
      <c r="H12" s="226">
        <v>0.92</v>
      </c>
      <c r="I12" s="226">
        <v>0.93</v>
      </c>
      <c r="J12" s="226">
        <v>0.94</v>
      </c>
      <c r="K12" s="226">
        <v>0.93300000000000005</v>
      </c>
      <c r="L12" s="226"/>
      <c r="M12" s="403">
        <f>+'OF Statistics 2011-Q3 2021'!O63</f>
        <v>0.92559999999999998</v>
      </c>
      <c r="N12" s="438">
        <f>+'OF Statistics 2011-Q3 2021'!P63</f>
        <v>0.92907588513023998</v>
      </c>
      <c r="O12" s="346">
        <f>+'OF Statistics 2011-Q3 2021'!Q63</f>
        <v>0.95199999999999996</v>
      </c>
      <c r="P12" s="346">
        <v>0.94</v>
      </c>
      <c r="Q12" s="346">
        <v>0.94</v>
      </c>
      <c r="R12" s="346">
        <v>0.95</v>
      </c>
      <c r="S12" s="226">
        <v>0.93</v>
      </c>
      <c r="T12" s="226">
        <v>0.93</v>
      </c>
      <c r="U12" s="226">
        <v>0.93</v>
      </c>
      <c r="V12" s="226">
        <v>0.87</v>
      </c>
      <c r="W12" s="226">
        <v>0.96</v>
      </c>
      <c r="X12" s="226">
        <v>0.93</v>
      </c>
      <c r="Y12" s="226">
        <v>0.92</v>
      </c>
      <c r="Z12" s="226">
        <v>0.93</v>
      </c>
      <c r="AA12" s="226">
        <v>0.94</v>
      </c>
      <c r="AB12" s="226">
        <v>0.92</v>
      </c>
      <c r="AC12" s="226">
        <v>0.92</v>
      </c>
      <c r="AD12" s="226">
        <v>0.93</v>
      </c>
      <c r="AE12" s="226">
        <v>0.93</v>
      </c>
      <c r="AF12" s="226">
        <v>0.94</v>
      </c>
      <c r="AG12" s="226">
        <v>0.92</v>
      </c>
      <c r="AH12" s="226">
        <v>0.94</v>
      </c>
      <c r="AI12" s="226">
        <v>0.89</v>
      </c>
      <c r="AJ12" s="226">
        <v>0.9</v>
      </c>
      <c r="AK12" s="226">
        <v>0.93</v>
      </c>
      <c r="AL12" s="226">
        <v>0.94</v>
      </c>
      <c r="AM12" s="226">
        <v>0.94</v>
      </c>
      <c r="AN12" s="222"/>
      <c r="AO12" s="222"/>
      <c r="AP12" s="222"/>
      <c r="AQ12" s="222"/>
      <c r="AR12" s="222"/>
      <c r="AS12" s="222"/>
    </row>
    <row r="13" spans="1:45">
      <c r="B13" s="65" t="s">
        <v>342</v>
      </c>
      <c r="C13" s="65"/>
      <c r="D13" s="224">
        <v>15.2</v>
      </c>
      <c r="E13" s="224">
        <v>12</v>
      </c>
      <c r="F13" s="224">
        <v>10</v>
      </c>
      <c r="G13" s="224">
        <v>8.5</v>
      </c>
      <c r="H13" s="224">
        <v>6</v>
      </c>
      <c r="I13" s="224">
        <v>5.8</v>
      </c>
      <c r="J13" s="224">
        <v>5</v>
      </c>
      <c r="K13" s="224">
        <v>5.3</v>
      </c>
      <c r="L13" s="224"/>
      <c r="M13" s="441">
        <f>+'OF Statistics 2011-Q3 2021'!O45/1000</f>
        <v>2.2860900000000002</v>
      </c>
      <c r="N13" s="344">
        <f>+'OF Statistics 2011-Q3 2021'!P45/1000</f>
        <v>2.5213307429248686</v>
      </c>
      <c r="O13" s="344">
        <f>+'OF Statistics 2011-Q3 2021'!Q45/1000</f>
        <v>4.5485344397609646</v>
      </c>
      <c r="P13" s="344">
        <v>4.9000000000000004</v>
      </c>
      <c r="Q13" s="344">
        <v>3.2</v>
      </c>
      <c r="R13" s="344">
        <v>2.6</v>
      </c>
      <c r="S13" s="224">
        <v>4.5999999999999996</v>
      </c>
      <c r="T13" s="224">
        <v>3.9</v>
      </c>
      <c r="U13" s="224">
        <v>2.8</v>
      </c>
      <c r="V13" s="224">
        <v>2.2000000000000002</v>
      </c>
      <c r="W13" s="224">
        <v>3.1</v>
      </c>
      <c r="X13" s="224">
        <v>3.3</v>
      </c>
      <c r="Y13" s="224">
        <v>1.9</v>
      </c>
      <c r="Z13" s="224">
        <v>1.8</v>
      </c>
      <c r="AA13" s="224">
        <v>3</v>
      </c>
      <c r="AB13" s="224">
        <v>2.9</v>
      </c>
      <c r="AC13" s="224">
        <v>1.7</v>
      </c>
      <c r="AD13" s="224">
        <v>1.8</v>
      </c>
      <c r="AE13" s="224">
        <v>2.1</v>
      </c>
      <c r="AF13" s="224">
        <v>1.8</v>
      </c>
      <c r="AG13" s="224">
        <v>1.3</v>
      </c>
      <c r="AH13" s="224">
        <v>1.2</v>
      </c>
      <c r="AI13" s="224">
        <v>1.7</v>
      </c>
      <c r="AJ13" s="224">
        <v>1.5</v>
      </c>
      <c r="AK13" s="224">
        <v>1.3</v>
      </c>
      <c r="AL13" s="224">
        <v>1.4</v>
      </c>
      <c r="AM13" s="224">
        <v>1.6</v>
      </c>
      <c r="AN13" s="218"/>
      <c r="AO13" s="219"/>
      <c r="AP13" s="218"/>
      <c r="AQ13" s="219"/>
      <c r="AR13" s="218"/>
      <c r="AS13" s="219"/>
    </row>
    <row r="14" spans="1:45">
      <c r="B14" s="65" t="s">
        <v>343</v>
      </c>
      <c r="C14" s="65"/>
      <c r="D14" s="224">
        <v>29.2</v>
      </c>
      <c r="E14" s="224">
        <v>27.6</v>
      </c>
      <c r="F14" s="224">
        <v>27.434000000000001</v>
      </c>
      <c r="G14" s="224"/>
      <c r="H14" s="224"/>
      <c r="I14" s="224"/>
      <c r="J14" s="224"/>
      <c r="K14" s="224"/>
      <c r="L14" s="224"/>
      <c r="M14" s="227">
        <f>+'OF Statistics 2011-Q3 2021'!O55/1000</f>
        <v>4.8026</v>
      </c>
      <c r="N14" s="347">
        <f>+'OF Statistics 2011-Q3 2021'!P55/1000</f>
        <v>4.5414129508960004</v>
      </c>
      <c r="O14" s="344">
        <f>+'OF Statistics 2011-Q3 2021'!Q55/1000</f>
        <v>6.8849999999999998</v>
      </c>
      <c r="P14" s="344">
        <v>8.6</v>
      </c>
      <c r="Q14" s="344">
        <v>6.3</v>
      </c>
      <c r="R14" s="344">
        <v>5.5</v>
      </c>
      <c r="S14" s="224">
        <v>8.8000000000000007</v>
      </c>
      <c r="T14" s="224">
        <v>7.7</v>
      </c>
      <c r="U14" s="224">
        <v>7.0030000000000001</v>
      </c>
      <c r="V14" s="224">
        <v>5.7</v>
      </c>
      <c r="W14" s="224">
        <v>7.2290000000000001</v>
      </c>
      <c r="X14" s="224">
        <v>7.6920000000000002</v>
      </c>
      <c r="Y14" s="224">
        <v>5.2060000000000004</v>
      </c>
      <c r="Z14" s="224">
        <v>5.36</v>
      </c>
      <c r="AA14" s="224">
        <v>9.1760000000000002</v>
      </c>
      <c r="AB14" s="224"/>
      <c r="AC14" s="224"/>
      <c r="AD14" s="224"/>
      <c r="AE14" s="224"/>
      <c r="AF14" s="224"/>
      <c r="AG14" s="224"/>
      <c r="AH14" s="224"/>
      <c r="AI14" s="224"/>
      <c r="AJ14" s="224"/>
      <c r="AK14" s="224"/>
      <c r="AL14" s="224"/>
      <c r="AM14" s="224"/>
      <c r="AN14" s="222"/>
      <c r="AO14" s="222"/>
      <c r="AP14" s="222"/>
      <c r="AQ14" s="222"/>
      <c r="AR14" s="222"/>
      <c r="AS14" s="222"/>
    </row>
    <row r="15" spans="1:45">
      <c r="B15" s="220" t="s">
        <v>344</v>
      </c>
      <c r="C15" s="211"/>
      <c r="D15" s="220"/>
      <c r="E15" s="220"/>
      <c r="F15" s="220"/>
      <c r="G15" s="220"/>
      <c r="H15" s="221"/>
      <c r="I15" s="221"/>
      <c r="J15" s="221"/>
      <c r="K15" s="221"/>
      <c r="L15" s="240"/>
      <c r="M15" s="220"/>
      <c r="N15" s="343"/>
      <c r="O15" s="343"/>
      <c r="P15" s="343"/>
      <c r="Q15" s="343"/>
      <c r="R15" s="343"/>
      <c r="S15" s="220"/>
      <c r="T15" s="220"/>
      <c r="U15" s="220"/>
      <c r="V15" s="220"/>
      <c r="W15" s="220"/>
      <c r="X15" s="220"/>
      <c r="Y15" s="220"/>
      <c r="Z15" s="220"/>
      <c r="AA15" s="220"/>
      <c r="AB15" s="220"/>
      <c r="AC15" s="220"/>
      <c r="AD15" s="220"/>
      <c r="AE15" s="221"/>
      <c r="AF15" s="221"/>
      <c r="AG15" s="221"/>
      <c r="AH15" s="221"/>
      <c r="AI15" s="221"/>
      <c r="AJ15" s="221"/>
      <c r="AK15" s="221"/>
      <c r="AL15" s="221"/>
      <c r="AM15" s="221"/>
      <c r="AN15" s="222"/>
      <c r="AO15" s="222"/>
      <c r="AP15" s="222"/>
      <c r="AQ15" s="222"/>
      <c r="AR15" s="222"/>
      <c r="AS15" s="222"/>
    </row>
    <row r="16" spans="1:45">
      <c r="B16" s="65" t="s">
        <v>345</v>
      </c>
      <c r="C16" s="65"/>
      <c r="D16" s="224">
        <v>3.4</v>
      </c>
      <c r="E16" s="224">
        <v>2.1</v>
      </c>
      <c r="F16" s="224">
        <v>1</v>
      </c>
      <c r="G16" s="222"/>
      <c r="H16" s="222"/>
      <c r="I16" s="222"/>
      <c r="J16" s="222"/>
      <c r="K16" s="222"/>
      <c r="L16" s="222"/>
      <c r="M16" s="227">
        <f>+'ON Statistics Q4 2018-Q3 2021'!H47</f>
        <v>4.5999999999999996</v>
      </c>
      <c r="N16" s="344">
        <f>+'ON Statistics Q4 2018-Q3 2021'!I47</f>
        <v>4.5999999999999996</v>
      </c>
      <c r="O16" s="344">
        <f>+'ON Statistics Q4 2018-Q3 2021'!J47</f>
        <v>3.9</v>
      </c>
      <c r="P16" s="344">
        <v>3.4</v>
      </c>
      <c r="Q16" s="344">
        <v>2.7</v>
      </c>
      <c r="R16" s="344">
        <v>2.1</v>
      </c>
      <c r="S16" s="224">
        <v>2.1</v>
      </c>
      <c r="T16" s="224">
        <v>2.1</v>
      </c>
      <c r="U16" s="224">
        <v>1.7</v>
      </c>
      <c r="V16" s="224">
        <v>1.4</v>
      </c>
      <c r="W16" s="224">
        <v>1</v>
      </c>
      <c r="X16" s="224">
        <v>1</v>
      </c>
      <c r="Y16" s="222"/>
      <c r="Z16" s="222"/>
      <c r="AA16" s="222"/>
      <c r="AB16" s="222"/>
      <c r="AC16" s="222"/>
      <c r="AD16" s="222"/>
      <c r="AE16" s="222"/>
      <c r="AF16" s="224"/>
      <c r="AG16" s="224"/>
      <c r="AH16" s="224"/>
      <c r="AI16" s="224"/>
      <c r="AJ16" s="224"/>
      <c r="AK16" s="224"/>
      <c r="AL16" s="224"/>
      <c r="AM16" s="224"/>
      <c r="AN16" s="222"/>
      <c r="AO16" s="222"/>
      <c r="AP16" s="222"/>
      <c r="AQ16" s="222"/>
      <c r="AR16" s="222"/>
      <c r="AS16" s="222"/>
    </row>
    <row r="17" spans="2:45">
      <c r="B17" s="65" t="s">
        <v>485</v>
      </c>
      <c r="C17" s="65"/>
      <c r="D17" s="228">
        <v>1.7</v>
      </c>
      <c r="E17" s="228">
        <v>1</v>
      </c>
      <c r="F17" s="228">
        <v>0.8</v>
      </c>
      <c r="G17" s="222"/>
      <c r="H17" s="222"/>
      <c r="I17" s="222"/>
      <c r="J17" s="222"/>
      <c r="K17" s="222"/>
      <c r="L17" s="222"/>
      <c r="M17" s="227">
        <f>+'ON Statistics Q4 2018-Q3 2021'!H48</f>
        <v>3</v>
      </c>
      <c r="N17" s="347">
        <v>2.5</v>
      </c>
      <c r="O17" s="347">
        <f>+'ON Statistics Q4 2018-Q3 2021'!J48</f>
        <v>1.7</v>
      </c>
      <c r="P17" s="347">
        <v>1.7</v>
      </c>
      <c r="Q17" s="347">
        <v>1.7</v>
      </c>
      <c r="R17" s="347">
        <v>1.6</v>
      </c>
      <c r="S17" s="228">
        <v>1.3</v>
      </c>
      <c r="T17" s="228">
        <v>1</v>
      </c>
      <c r="U17" s="228">
        <v>1</v>
      </c>
      <c r="V17" s="228">
        <v>0.8</v>
      </c>
      <c r="W17" s="228">
        <v>0.8</v>
      </c>
      <c r="X17" s="228">
        <v>0.8</v>
      </c>
      <c r="Y17" s="222"/>
      <c r="Z17" s="222"/>
      <c r="AA17" s="222"/>
      <c r="AB17" s="222"/>
      <c r="AC17" s="222"/>
      <c r="AD17" s="222"/>
      <c r="AE17" s="222"/>
      <c r="AF17" s="224"/>
      <c r="AG17" s="224"/>
      <c r="AH17" s="224"/>
      <c r="AI17" s="224"/>
      <c r="AJ17" s="224"/>
      <c r="AK17" s="224"/>
      <c r="AL17" s="224"/>
      <c r="AM17" s="224"/>
      <c r="AN17" s="222"/>
      <c r="AO17" s="222"/>
      <c r="AP17" s="222"/>
      <c r="AQ17" s="222"/>
      <c r="AR17" s="222"/>
      <c r="AS17" s="222"/>
    </row>
    <row r="18" spans="2:45">
      <c r="B18" s="65" t="s">
        <v>346</v>
      </c>
      <c r="C18" s="65"/>
      <c r="D18" s="228">
        <v>1.7</v>
      </c>
      <c r="E18" s="228">
        <v>1</v>
      </c>
      <c r="F18" s="228">
        <v>0.8</v>
      </c>
      <c r="G18" s="222"/>
      <c r="H18" s="222"/>
      <c r="I18" s="222"/>
      <c r="J18" s="222"/>
      <c r="K18" s="222"/>
      <c r="L18" s="222"/>
      <c r="M18" s="227">
        <f>+'ON Statistics Q4 2018-Q3 2021'!H49</f>
        <v>3</v>
      </c>
      <c r="N18" s="347">
        <f>+'ON Statistics Q4 2018-Q3 2021'!I49</f>
        <v>2.4</v>
      </c>
      <c r="O18" s="347">
        <f>+'ON Statistics Q4 2018-Q3 2021'!J49</f>
        <v>1.7</v>
      </c>
      <c r="P18" s="347">
        <v>1.7</v>
      </c>
      <c r="Q18" s="347">
        <v>1.7</v>
      </c>
      <c r="R18" s="347">
        <v>1.6</v>
      </c>
      <c r="S18" s="228">
        <v>1.3</v>
      </c>
      <c r="T18" s="228">
        <v>1</v>
      </c>
      <c r="U18" s="228">
        <v>1</v>
      </c>
      <c r="V18" s="228">
        <v>0.8</v>
      </c>
      <c r="W18" s="228">
        <v>0.8</v>
      </c>
      <c r="X18" s="228">
        <v>0.8</v>
      </c>
      <c r="Y18" s="222"/>
      <c r="Z18" s="222"/>
      <c r="AA18" s="222"/>
      <c r="AB18" s="222"/>
      <c r="AC18" s="222"/>
      <c r="AD18" s="222"/>
      <c r="AE18" s="222"/>
      <c r="AF18" s="224"/>
      <c r="AG18" s="224"/>
      <c r="AH18" s="224"/>
      <c r="AI18" s="224"/>
      <c r="AJ18" s="224"/>
      <c r="AK18" s="224"/>
      <c r="AL18" s="224"/>
      <c r="AM18" s="224"/>
      <c r="AN18" s="222"/>
      <c r="AO18" s="222"/>
      <c r="AP18" s="222"/>
      <c r="AQ18" s="222"/>
      <c r="AR18" s="222"/>
      <c r="AS18" s="222"/>
    </row>
    <row r="19" spans="2:45">
      <c r="B19" s="65" t="s">
        <v>499</v>
      </c>
      <c r="C19" s="65"/>
      <c r="D19" s="224">
        <v>7.6</v>
      </c>
      <c r="E19" s="224">
        <v>7.3</v>
      </c>
      <c r="F19" s="224">
        <v>7.3</v>
      </c>
      <c r="G19" s="222"/>
      <c r="H19" s="222"/>
      <c r="I19" s="222"/>
      <c r="J19" s="222"/>
      <c r="K19" s="222"/>
      <c r="L19" s="222"/>
      <c r="M19" s="441">
        <f>+'ON Statistics Q4 2018-Q3 2021'!H50</f>
        <v>6.4391701114334667</v>
      </c>
      <c r="N19" s="344">
        <f>+'ON Statistics Q4 2018-Q3 2021'!I50</f>
        <v>7.3</v>
      </c>
      <c r="O19" s="344">
        <f>+'ON Statistics Q4 2018-Q3 2021'!J50</f>
        <v>7.7</v>
      </c>
      <c r="P19" s="344">
        <v>8</v>
      </c>
      <c r="Q19" s="344">
        <v>6.7</v>
      </c>
      <c r="R19" s="344">
        <v>8</v>
      </c>
      <c r="S19" s="224">
        <v>7.5</v>
      </c>
      <c r="T19" s="224">
        <v>7.3</v>
      </c>
      <c r="U19" s="224">
        <v>6.6</v>
      </c>
      <c r="V19" s="224">
        <v>7.7</v>
      </c>
      <c r="W19" s="224">
        <v>7.8</v>
      </c>
      <c r="X19" s="224">
        <v>7.3</v>
      </c>
      <c r="Y19" s="222"/>
      <c r="Z19" s="222"/>
      <c r="AA19" s="222"/>
      <c r="AB19" s="222"/>
      <c r="AC19" s="222"/>
      <c r="AD19" s="222"/>
      <c r="AE19" s="222"/>
      <c r="AF19" s="224"/>
      <c r="AG19" s="224"/>
      <c r="AH19" s="224"/>
      <c r="AI19" s="224"/>
      <c r="AJ19" s="224"/>
      <c r="AK19" s="224"/>
      <c r="AL19" s="224"/>
      <c r="AM19" s="224"/>
      <c r="AN19" s="222"/>
      <c r="AO19" s="222"/>
      <c r="AP19" s="222"/>
      <c r="AQ19" s="222"/>
      <c r="AR19" s="222"/>
      <c r="AS19" s="222"/>
    </row>
    <row r="20" spans="2:45">
      <c r="B20" s="65" t="s">
        <v>498</v>
      </c>
      <c r="C20" s="65"/>
      <c r="D20" s="226">
        <v>0.45</v>
      </c>
      <c r="E20" s="226">
        <v>0.45</v>
      </c>
      <c r="F20" s="226">
        <v>0.41</v>
      </c>
      <c r="G20" s="222"/>
      <c r="H20" s="222"/>
      <c r="I20" s="222"/>
      <c r="J20" s="222"/>
      <c r="K20" s="222"/>
      <c r="L20" s="222"/>
      <c r="M20" s="403">
        <f>+'ON Statistics Q4 2018-Q3 2021'!H52</f>
        <v>0.33405466415793789</v>
      </c>
      <c r="N20" s="346">
        <f>+'ON Statistics Q4 2018-Q3 2021'!I52</f>
        <v>0.45</v>
      </c>
      <c r="O20" s="346">
        <f>+'ON Statistics Q4 2018-Q3 2021'!J52</f>
        <v>0.45</v>
      </c>
      <c r="P20" s="346">
        <v>0.5</v>
      </c>
      <c r="Q20" s="346">
        <v>0.36</v>
      </c>
      <c r="R20" s="346">
        <v>0.49</v>
      </c>
      <c r="S20" s="226">
        <v>0.44</v>
      </c>
      <c r="T20" s="226">
        <v>0.46</v>
      </c>
      <c r="U20" s="226">
        <v>0.39</v>
      </c>
      <c r="V20" s="226">
        <v>0.47</v>
      </c>
      <c r="W20" s="226">
        <v>0.47</v>
      </c>
      <c r="X20" s="226">
        <v>0.41</v>
      </c>
      <c r="Y20" s="222"/>
      <c r="Z20" s="222"/>
      <c r="AA20" s="222"/>
      <c r="AB20" s="222"/>
      <c r="AC20" s="222"/>
      <c r="AD20" s="222"/>
      <c r="AE20" s="222"/>
      <c r="AF20" s="224"/>
      <c r="AG20" s="224"/>
      <c r="AH20" s="224"/>
      <c r="AI20" s="224"/>
      <c r="AJ20" s="224"/>
      <c r="AK20" s="224"/>
      <c r="AL20" s="224"/>
      <c r="AM20" s="224"/>
      <c r="AN20" s="222"/>
      <c r="AO20" s="222"/>
      <c r="AP20" s="222"/>
      <c r="AQ20" s="222"/>
      <c r="AR20" s="222"/>
      <c r="AS20" s="222"/>
    </row>
    <row r="21" spans="2:45">
      <c r="B21" s="65" t="s">
        <v>500</v>
      </c>
      <c r="C21" s="65"/>
      <c r="D21" s="226">
        <v>0.96</v>
      </c>
      <c r="E21" s="226">
        <v>0.98</v>
      </c>
      <c r="F21" s="226">
        <v>0.98</v>
      </c>
      <c r="G21" s="222"/>
      <c r="H21" s="222"/>
      <c r="I21" s="222"/>
      <c r="J21" s="222"/>
      <c r="K21" s="222"/>
      <c r="L21" s="222"/>
      <c r="M21" s="442">
        <f>+'ON Statistics Q4 2018-Q3 2021'!H55</f>
        <v>0.97699740528748458</v>
      </c>
      <c r="N21" s="346">
        <f>+'ON Statistics Q4 2018-Q3 2021'!I55</f>
        <v>0.97</v>
      </c>
      <c r="O21" s="346">
        <f>+'ON Statistics Q4 2018-Q3 2021'!J55</f>
        <v>0.93</v>
      </c>
      <c r="P21" s="346">
        <v>0.95</v>
      </c>
      <c r="Q21" s="346">
        <v>0.97</v>
      </c>
      <c r="R21" s="346">
        <v>0.96</v>
      </c>
      <c r="S21" s="226">
        <v>0.95</v>
      </c>
      <c r="T21" s="226">
        <v>0.98</v>
      </c>
      <c r="U21" s="226">
        <v>0.98</v>
      </c>
      <c r="V21" s="226">
        <v>0.97</v>
      </c>
      <c r="W21" s="226">
        <v>0.97</v>
      </c>
      <c r="X21" s="226">
        <v>0.98</v>
      </c>
      <c r="Y21" s="222"/>
      <c r="Z21" s="222"/>
      <c r="AA21" s="222"/>
      <c r="AB21" s="222"/>
      <c r="AC21" s="222"/>
      <c r="AD21" s="222"/>
      <c r="AE21" s="222"/>
      <c r="AF21" s="224"/>
      <c r="AG21" s="224"/>
      <c r="AH21" s="224"/>
      <c r="AI21" s="224"/>
      <c r="AJ21" s="224"/>
      <c r="AK21" s="224"/>
      <c r="AL21" s="224"/>
      <c r="AM21" s="224"/>
      <c r="AN21" s="222"/>
      <c r="AO21" s="222"/>
      <c r="AP21" s="222"/>
      <c r="AQ21" s="222"/>
      <c r="AR21" s="222"/>
      <c r="AS21" s="222"/>
    </row>
    <row r="22" spans="2:45">
      <c r="B22" s="65" t="s">
        <v>347</v>
      </c>
      <c r="C22" s="65"/>
      <c r="D22" s="228">
        <v>5.7</v>
      </c>
      <c r="E22" s="228">
        <v>3.5</v>
      </c>
      <c r="F22" s="228">
        <v>0.6</v>
      </c>
      <c r="G22" s="222"/>
      <c r="H22" s="222"/>
      <c r="I22" s="222"/>
      <c r="J22" s="222"/>
      <c r="K22" s="222"/>
      <c r="L22" s="222"/>
      <c r="M22" s="227">
        <f>+'ON Statistics Q4 2018-Q3 2021'!H44/1000</f>
        <v>1.9043600000000001</v>
      </c>
      <c r="N22" s="347">
        <f>+'ON Statistics Q4 2018-Q3 2021'!I44/1000</f>
        <v>1.9825506018323709</v>
      </c>
      <c r="O22" s="347">
        <f>+'ON Statistics Q4 2018-Q3 2021'!J44/1000</f>
        <v>1.647</v>
      </c>
      <c r="P22" s="347">
        <v>1.8</v>
      </c>
      <c r="Q22" s="347">
        <v>1.3</v>
      </c>
      <c r="R22" s="347">
        <v>1.6</v>
      </c>
      <c r="S22" s="228">
        <v>1.1000000000000001</v>
      </c>
      <c r="T22" s="228">
        <v>1</v>
      </c>
      <c r="U22" s="228">
        <v>0.86</v>
      </c>
      <c r="V22" s="228">
        <v>0.8</v>
      </c>
      <c r="W22" s="228">
        <v>0.8</v>
      </c>
      <c r="X22" s="228">
        <v>0.6</v>
      </c>
      <c r="Y22" s="222"/>
      <c r="Z22" s="222"/>
      <c r="AA22" s="222"/>
      <c r="AB22" s="222"/>
      <c r="AC22" s="222"/>
      <c r="AD22" s="222"/>
      <c r="AE22" s="222"/>
      <c r="AF22" s="224"/>
      <c r="AG22" s="224"/>
      <c r="AH22" s="224"/>
      <c r="AI22" s="224"/>
      <c r="AJ22" s="224"/>
      <c r="AK22" s="224"/>
      <c r="AL22" s="224"/>
      <c r="AM22" s="224"/>
      <c r="AN22" s="222"/>
      <c r="AO22" s="222"/>
      <c r="AP22" s="222"/>
      <c r="AQ22" s="222"/>
      <c r="AR22" s="222"/>
      <c r="AS22" s="222"/>
    </row>
    <row r="23" spans="2:45">
      <c r="B23" s="220" t="s">
        <v>406</v>
      </c>
      <c r="C23" s="211"/>
      <c r="D23" s="220"/>
      <c r="E23" s="220"/>
      <c r="F23" s="220"/>
      <c r="G23" s="220"/>
      <c r="H23" s="221"/>
      <c r="I23" s="221"/>
      <c r="J23" s="221"/>
      <c r="K23" s="221"/>
      <c r="L23" s="240"/>
      <c r="M23" s="220"/>
      <c r="N23" s="343"/>
      <c r="O23" s="343"/>
      <c r="P23" s="343"/>
      <c r="Q23" s="343"/>
      <c r="R23" s="343"/>
      <c r="S23" s="220"/>
      <c r="T23" s="220"/>
      <c r="U23" s="220"/>
      <c r="V23" s="220"/>
      <c r="W23" s="220"/>
      <c r="X23" s="220"/>
      <c r="Y23" s="220"/>
      <c r="Z23" s="220"/>
      <c r="AA23" s="220"/>
      <c r="AB23" s="220"/>
      <c r="AC23" s="220"/>
      <c r="AD23" s="220"/>
      <c r="AE23" s="221"/>
      <c r="AF23" s="221"/>
      <c r="AG23" s="221"/>
      <c r="AH23" s="221"/>
      <c r="AI23" s="221"/>
      <c r="AJ23" s="221"/>
      <c r="AK23" s="221"/>
      <c r="AL23" s="221"/>
      <c r="AM23" s="221"/>
      <c r="AN23" s="222"/>
      <c r="AO23" s="222"/>
      <c r="AP23" s="222"/>
      <c r="AQ23" s="222"/>
      <c r="AR23" s="222"/>
      <c r="AS23" s="222"/>
    </row>
    <row r="24" spans="2:45">
      <c r="B24" s="229" t="s">
        <v>348</v>
      </c>
      <c r="C24" s="229"/>
      <c r="D24" s="231">
        <f>+P24+Q24+R24+S24</f>
        <v>6.63</v>
      </c>
      <c r="E24" s="231">
        <v>8.3000000000000007</v>
      </c>
      <c r="F24" s="231">
        <v>8.8000000000000007</v>
      </c>
      <c r="G24" s="224"/>
      <c r="H24" s="224"/>
      <c r="I24" s="224"/>
      <c r="J24" s="224"/>
      <c r="K24" s="224"/>
      <c r="L24" s="224"/>
      <c r="M24" s="227">
        <f>+'BO statistics 2018-Q3 2021'!H6/1000</f>
        <v>0.40208999999999995</v>
      </c>
      <c r="N24" s="348">
        <f>+'BO statistics 2018-Q3 2021'!I6/1000</f>
        <v>1.1480634666666698</v>
      </c>
      <c r="O24" s="348">
        <f>+'BO statistics 2018-Q3 2021'!J6/1000</f>
        <v>3.89</v>
      </c>
      <c r="P24" s="348">
        <f>+'BO statistics 2018-Q3 2021'!K6/1000</f>
        <v>2.23</v>
      </c>
      <c r="Q24" s="348">
        <v>0.3</v>
      </c>
      <c r="R24" s="348">
        <v>1</v>
      </c>
      <c r="S24" s="231">
        <v>3.1</v>
      </c>
      <c r="T24" s="231">
        <v>3</v>
      </c>
      <c r="U24" s="231">
        <v>0.5</v>
      </c>
      <c r="V24" s="231">
        <v>1.1000000000000001</v>
      </c>
      <c r="W24" s="231">
        <v>3.7</v>
      </c>
      <c r="X24" s="231">
        <v>2.8</v>
      </c>
      <c r="Y24" s="231">
        <v>0.3</v>
      </c>
      <c r="Z24" s="231">
        <v>0.9</v>
      </c>
      <c r="AA24" s="231">
        <v>4.8</v>
      </c>
      <c r="AB24" s="224"/>
      <c r="AC24" s="231"/>
      <c r="AD24" s="224"/>
      <c r="AE24" s="224"/>
      <c r="AF24" s="224"/>
      <c r="AG24" s="231"/>
      <c r="AH24" s="224"/>
      <c r="AI24" s="224"/>
      <c r="AJ24" s="224"/>
      <c r="AK24" s="224"/>
      <c r="AL24" s="224"/>
      <c r="AM24" s="224"/>
      <c r="AN24" s="222"/>
      <c r="AO24" s="222"/>
      <c r="AP24" s="222"/>
      <c r="AQ24" s="222"/>
      <c r="AR24" s="222"/>
      <c r="AS24" s="222"/>
    </row>
    <row r="25" spans="2:45">
      <c r="B25" s="229" t="s">
        <v>342</v>
      </c>
      <c r="C25" s="229"/>
      <c r="D25" s="231">
        <v>4.4000000000000004</v>
      </c>
      <c r="E25" s="229">
        <v>4.5999999999999996</v>
      </c>
      <c r="F25" s="231">
        <v>6.7</v>
      </c>
      <c r="G25" s="224"/>
      <c r="H25" s="224"/>
      <c r="I25" s="224"/>
      <c r="J25" s="224"/>
      <c r="K25" s="224"/>
      <c r="L25" s="224"/>
      <c r="M25" s="227">
        <f>+'BO statistics 2018-Q3 2021'!H7/1000</f>
        <v>1.02759</v>
      </c>
      <c r="N25" s="347">
        <f>+'BO statistics 2018-Q3 2021'!I7/1000</f>
        <v>1.5070385922999998</v>
      </c>
      <c r="O25" s="347">
        <f>+'BO statistics 2018-Q3 2021'!J7/1000</f>
        <v>2.2589999999999999</v>
      </c>
      <c r="P25" s="347">
        <f>+'BO statistics 2018-Q3 2021'!K7/1000</f>
        <v>1.2909999999999999</v>
      </c>
      <c r="Q25" s="349">
        <v>0.7</v>
      </c>
      <c r="R25" s="349">
        <v>0.9</v>
      </c>
      <c r="S25" s="229">
        <v>1.6</v>
      </c>
      <c r="T25" s="229">
        <v>1.6</v>
      </c>
      <c r="U25" s="229">
        <v>0.4</v>
      </c>
      <c r="V25" s="231">
        <v>0.7</v>
      </c>
      <c r="W25" s="231">
        <v>1.9</v>
      </c>
      <c r="X25" s="231">
        <v>1.8</v>
      </c>
      <c r="Y25" s="231">
        <v>0.7</v>
      </c>
      <c r="Z25" s="231">
        <v>0.9</v>
      </c>
      <c r="AA25" s="224">
        <v>3.3</v>
      </c>
      <c r="AB25" s="224"/>
      <c r="AC25" s="224"/>
      <c r="AD25" s="224"/>
      <c r="AE25" s="224"/>
      <c r="AF25" s="224"/>
      <c r="AG25" s="224"/>
      <c r="AH25" s="224"/>
      <c r="AI25" s="224"/>
      <c r="AJ25" s="224"/>
      <c r="AK25" s="224"/>
      <c r="AL25" s="224"/>
      <c r="AM25" s="224"/>
      <c r="AN25" s="222"/>
      <c r="AO25" s="222"/>
      <c r="AP25" s="222"/>
      <c r="AQ25" s="222"/>
      <c r="AR25" s="222"/>
      <c r="AS25" s="222"/>
    </row>
    <row r="26" spans="2:45">
      <c r="B26" s="65" t="s">
        <v>349</v>
      </c>
      <c r="C26" s="65"/>
      <c r="D26" s="231">
        <f>+P26+Q26+R26+S26</f>
        <v>5.2</v>
      </c>
      <c r="E26" s="224">
        <v>8.4</v>
      </c>
      <c r="F26" s="224">
        <v>8.4</v>
      </c>
      <c r="G26" s="224"/>
      <c r="H26" s="224"/>
      <c r="I26" s="224"/>
      <c r="J26" s="224"/>
      <c r="K26" s="224"/>
      <c r="L26" s="224"/>
      <c r="M26" s="234">
        <v>0</v>
      </c>
      <c r="N26" s="344">
        <v>0</v>
      </c>
      <c r="O26" s="344">
        <v>0</v>
      </c>
      <c r="P26" s="344">
        <v>0</v>
      </c>
      <c r="Q26" s="344">
        <v>1.2</v>
      </c>
      <c r="R26" s="344">
        <v>1.8</v>
      </c>
      <c r="S26" s="224">
        <v>2.2000000000000002</v>
      </c>
      <c r="T26" s="224">
        <v>2.2999999999999998</v>
      </c>
      <c r="U26" s="224">
        <v>1.9</v>
      </c>
      <c r="V26" s="224">
        <v>1.9</v>
      </c>
      <c r="W26" s="224">
        <v>2.2999999999999998</v>
      </c>
      <c r="X26" s="224">
        <v>2.2999999999999998</v>
      </c>
      <c r="Y26" s="224">
        <v>1.8</v>
      </c>
      <c r="Z26" s="224">
        <v>1.9</v>
      </c>
      <c r="AA26" s="224">
        <v>2.4</v>
      </c>
      <c r="AB26" s="224"/>
      <c r="AC26" s="224"/>
      <c r="AD26" s="224"/>
      <c r="AE26" s="224"/>
      <c r="AF26" s="224"/>
      <c r="AG26" s="224"/>
      <c r="AH26" s="224"/>
      <c r="AI26" s="224"/>
      <c r="AJ26" s="224"/>
      <c r="AK26" s="224"/>
      <c r="AL26" s="224"/>
      <c r="AM26" s="224"/>
      <c r="AN26" s="232"/>
      <c r="AO26" s="232"/>
      <c r="AP26" s="232"/>
      <c r="AQ26" s="232"/>
      <c r="AR26" s="232"/>
      <c r="AS26" s="232"/>
    </row>
    <row r="27" spans="2:45">
      <c r="B27" s="65" t="s">
        <v>343</v>
      </c>
      <c r="C27" s="65"/>
      <c r="D27" s="224">
        <v>11.6</v>
      </c>
      <c r="E27" s="224">
        <v>14.7</v>
      </c>
      <c r="F27" s="224">
        <v>15.295999999999999</v>
      </c>
      <c r="G27" s="224"/>
      <c r="H27" s="224"/>
      <c r="I27" s="224"/>
      <c r="J27" s="224"/>
      <c r="K27" s="224"/>
      <c r="L27" s="224"/>
      <c r="M27" s="441">
        <f>+'BO statistics 2018-Q3 2021'!H11/1000</f>
        <v>2.2712999999999992</v>
      </c>
      <c r="N27" s="344">
        <f>+'BO statistics 2018-Q3 2021'!I11/1000</f>
        <v>2.1665900000000002</v>
      </c>
      <c r="O27" s="344">
        <f>+'BO statistics 2018-Q3 2021'!J11/1000</f>
        <v>2.2869999999999999</v>
      </c>
      <c r="P27" s="344">
        <v>2.6</v>
      </c>
      <c r="Q27" s="344">
        <v>2.5</v>
      </c>
      <c r="R27" s="344">
        <v>3</v>
      </c>
      <c r="S27" s="224">
        <v>3.6</v>
      </c>
      <c r="T27" s="224">
        <v>4.0999999999999996</v>
      </c>
      <c r="U27" s="224">
        <v>3.34</v>
      </c>
      <c r="V27" s="224">
        <v>3.2519999999999998</v>
      </c>
      <c r="W27" s="224">
        <v>4.0270000000000001</v>
      </c>
      <c r="X27" s="224">
        <v>4.3129999999999997</v>
      </c>
      <c r="Y27" s="224">
        <v>3.4620000000000002</v>
      </c>
      <c r="Z27" s="224">
        <v>3.464</v>
      </c>
      <c r="AA27" s="224">
        <v>4.0570000000000004</v>
      </c>
      <c r="AB27" s="224"/>
      <c r="AC27" s="224"/>
      <c r="AD27" s="224"/>
      <c r="AE27" s="224"/>
      <c r="AF27" s="224"/>
      <c r="AG27" s="224"/>
      <c r="AH27" s="224"/>
      <c r="AI27" s="224"/>
      <c r="AJ27" s="224"/>
      <c r="AK27" s="224"/>
      <c r="AL27" s="224"/>
      <c r="AM27" s="224"/>
      <c r="AN27" s="222"/>
      <c r="AO27" s="222"/>
      <c r="AP27" s="222"/>
      <c r="AQ27" s="222"/>
      <c r="AR27" s="222"/>
      <c r="AS27" s="222"/>
    </row>
    <row r="28" spans="2:45">
      <c r="B28" s="65" t="s">
        <v>351</v>
      </c>
      <c r="C28" s="65"/>
      <c r="D28" s="231">
        <v>90.3</v>
      </c>
      <c r="E28" s="231">
        <v>125</v>
      </c>
      <c r="F28" s="231">
        <v>131.1</v>
      </c>
      <c r="G28" s="224"/>
      <c r="H28" s="224"/>
      <c r="I28" s="224"/>
      <c r="J28" s="224"/>
      <c r="K28" s="224"/>
      <c r="L28" s="224"/>
      <c r="M28" s="441">
        <f>+'BO statistics 2018-Q3 2021'!H12/1000</f>
        <v>13.580399999999999</v>
      </c>
      <c r="N28" s="348">
        <f>+'BO statistics 2018-Q3 2021'!I12/1000</f>
        <v>15.078900000000001</v>
      </c>
      <c r="O28" s="348">
        <f>+'BO statistics 2018-Q3 2021'!J12/1000</f>
        <v>18.945</v>
      </c>
      <c r="P28" s="348">
        <v>20.399999999999999</v>
      </c>
      <c r="Q28" s="348">
        <v>23.2</v>
      </c>
      <c r="R28" s="348">
        <v>20.100000000000001</v>
      </c>
      <c r="S28" s="231">
        <v>26.7</v>
      </c>
      <c r="T28" s="231">
        <v>36.700000000000003</v>
      </c>
      <c r="U28" s="231">
        <v>30.8</v>
      </c>
      <c r="V28" s="231">
        <v>31.7</v>
      </c>
      <c r="W28" s="231">
        <v>25.8</v>
      </c>
      <c r="X28" s="231">
        <v>25.5</v>
      </c>
      <c r="Y28" s="231">
        <v>31.3</v>
      </c>
      <c r="Z28" s="231">
        <v>33.9</v>
      </c>
      <c r="AA28" s="231">
        <v>40.4</v>
      </c>
      <c r="AB28" s="224"/>
      <c r="AC28" s="224"/>
      <c r="AD28" s="224"/>
      <c r="AE28" s="224"/>
      <c r="AF28" s="224"/>
      <c r="AG28" s="224"/>
      <c r="AH28" s="224"/>
      <c r="AI28" s="224"/>
      <c r="AJ28" s="224"/>
      <c r="AK28" s="224"/>
      <c r="AL28" s="224"/>
      <c r="AM28" s="224"/>
      <c r="AN28" s="222"/>
      <c r="AO28" s="222"/>
      <c r="AP28" s="222"/>
      <c r="AQ28" s="222"/>
      <c r="AR28" s="222"/>
      <c r="AS28" s="222"/>
    </row>
    <row r="29" spans="2:45">
      <c r="B29" s="65" t="s">
        <v>352</v>
      </c>
      <c r="C29" s="65"/>
      <c r="D29" s="222">
        <v>2432</v>
      </c>
      <c r="E29" s="222">
        <v>2399</v>
      </c>
      <c r="F29" s="222">
        <v>2526</v>
      </c>
      <c r="G29" s="222"/>
      <c r="H29" s="222"/>
      <c r="I29" s="222"/>
      <c r="J29" s="222"/>
      <c r="K29" s="222"/>
      <c r="L29" s="222"/>
      <c r="M29" s="443">
        <f>+'BO statistics 2018-Q3 2021'!H14</f>
        <v>81</v>
      </c>
      <c r="N29" s="350">
        <f>+'BO statistics 2018-Q3 2021'!I14</f>
        <v>487</v>
      </c>
      <c r="O29" s="350">
        <f>+'BO statistics 2018-Q3 2021'!J14</f>
        <v>1325</v>
      </c>
      <c r="P29" s="350">
        <v>825</v>
      </c>
      <c r="Q29" s="350">
        <v>106</v>
      </c>
      <c r="R29" s="350">
        <v>436</v>
      </c>
      <c r="S29" s="222">
        <v>1065</v>
      </c>
      <c r="T29" s="222">
        <v>882</v>
      </c>
      <c r="U29" s="222">
        <v>108</v>
      </c>
      <c r="V29" s="222">
        <v>269</v>
      </c>
      <c r="W29" s="222">
        <v>1140</v>
      </c>
      <c r="X29" s="222">
        <v>884</v>
      </c>
      <c r="Y29" s="222">
        <v>76</v>
      </c>
      <c r="Z29" s="222">
        <v>149</v>
      </c>
      <c r="AA29" s="222">
        <v>1417</v>
      </c>
      <c r="AB29" s="222"/>
      <c r="AC29" s="222"/>
      <c r="AD29" s="222"/>
      <c r="AE29" s="222"/>
      <c r="AF29" s="222"/>
      <c r="AG29" s="222"/>
      <c r="AH29" s="222"/>
      <c r="AI29" s="222"/>
      <c r="AJ29" s="222"/>
      <c r="AK29" s="222"/>
      <c r="AL29" s="222"/>
      <c r="AM29" s="222"/>
      <c r="AN29" s="222"/>
      <c r="AO29" s="222"/>
      <c r="AP29" s="222"/>
      <c r="AQ29" s="222"/>
      <c r="AR29" s="222"/>
      <c r="AS29" s="222"/>
    </row>
    <row r="30" spans="2:45">
      <c r="B30" s="65" t="s">
        <v>353</v>
      </c>
      <c r="C30" s="65"/>
      <c r="D30" s="222"/>
      <c r="E30" s="222">
        <v>11431</v>
      </c>
      <c r="F30" s="222">
        <v>10957</v>
      </c>
      <c r="G30" s="222"/>
      <c r="H30" s="222"/>
      <c r="I30" s="222"/>
      <c r="J30" s="222"/>
      <c r="K30" s="222"/>
      <c r="L30" s="222"/>
      <c r="M30" s="227"/>
      <c r="N30" s="347"/>
      <c r="O30" s="347"/>
      <c r="P30" s="347"/>
      <c r="Q30" s="347"/>
      <c r="R30" s="347"/>
      <c r="S30" s="222"/>
      <c r="T30" s="222">
        <v>11431</v>
      </c>
      <c r="U30" s="222">
        <v>11431</v>
      </c>
      <c r="V30" s="222">
        <v>11431</v>
      </c>
      <c r="W30" s="222">
        <v>10957</v>
      </c>
      <c r="X30" s="222">
        <v>10957</v>
      </c>
      <c r="Y30" s="222">
        <v>10957</v>
      </c>
      <c r="Z30" s="222">
        <v>10957</v>
      </c>
      <c r="AA30" s="222">
        <v>10623</v>
      </c>
      <c r="AB30" s="222"/>
      <c r="AC30" s="222"/>
      <c r="AD30" s="222"/>
      <c r="AE30" s="222"/>
      <c r="AF30" s="222"/>
      <c r="AG30" s="222"/>
      <c r="AH30" s="222"/>
      <c r="AI30" s="222"/>
      <c r="AJ30" s="222"/>
      <c r="AK30" s="222"/>
      <c r="AL30" s="222"/>
      <c r="AM30" s="222"/>
      <c r="AN30" s="232"/>
      <c r="AO30" s="232"/>
      <c r="AP30" s="232"/>
      <c r="AQ30" s="232"/>
      <c r="AR30" s="232"/>
      <c r="AS30" s="232"/>
    </row>
    <row r="31" spans="2:45">
      <c r="B31" s="220" t="s">
        <v>354</v>
      </c>
      <c r="C31" s="211"/>
      <c r="D31" s="220"/>
      <c r="E31" s="220"/>
      <c r="F31" s="220"/>
      <c r="G31" s="220"/>
      <c r="H31" s="221"/>
      <c r="I31" s="221"/>
      <c r="J31" s="221"/>
      <c r="K31" s="221"/>
      <c r="L31" s="240"/>
      <c r="M31" s="220"/>
      <c r="N31" s="343"/>
      <c r="O31" s="343"/>
      <c r="P31" s="343"/>
      <c r="Q31" s="343"/>
      <c r="R31" s="343"/>
      <c r="S31" s="220"/>
      <c r="T31" s="220"/>
      <c r="U31" s="220"/>
      <c r="V31" s="220"/>
      <c r="W31" s="220"/>
      <c r="X31" s="220"/>
      <c r="Y31" s="220"/>
      <c r="Z31" s="220"/>
      <c r="AA31" s="220"/>
      <c r="AB31" s="220"/>
      <c r="AC31" s="220"/>
      <c r="AD31" s="220"/>
      <c r="AE31" s="221"/>
      <c r="AF31" s="221"/>
      <c r="AG31" s="221"/>
      <c r="AH31" s="221"/>
      <c r="AI31" s="221"/>
      <c r="AJ31" s="221"/>
      <c r="AK31" s="221"/>
      <c r="AL31" s="221"/>
      <c r="AM31" s="221"/>
      <c r="AN31" s="222"/>
      <c r="AO31" s="222"/>
      <c r="AP31" s="222"/>
      <c r="AQ31" s="222"/>
      <c r="AR31" s="222"/>
      <c r="AS31" s="222"/>
    </row>
    <row r="32" spans="2:45">
      <c r="B32" s="235" t="s">
        <v>355</v>
      </c>
      <c r="C32" s="65"/>
      <c r="D32" s="296">
        <v>-11.6</v>
      </c>
      <c r="E32" s="296">
        <v>-14.7</v>
      </c>
      <c r="F32" s="296">
        <v>-15.385</v>
      </c>
      <c r="G32" s="296"/>
      <c r="H32" s="296"/>
      <c r="I32" s="296"/>
      <c r="J32" s="296"/>
      <c r="K32" s="296"/>
      <c r="L32" s="224"/>
      <c r="M32" s="297">
        <v>-2.1</v>
      </c>
      <c r="N32" s="351">
        <v>-2.2000000000000002</v>
      </c>
      <c r="O32" s="351">
        <v>-2.2999999999999998</v>
      </c>
      <c r="P32" s="351">
        <v>-2.6</v>
      </c>
      <c r="Q32" s="351">
        <v>-2.5</v>
      </c>
      <c r="R32" s="351">
        <v>-2.9910000000000001</v>
      </c>
      <c r="S32" s="296">
        <v>-3.605</v>
      </c>
      <c r="T32" s="296">
        <v>-3.3490000000000002</v>
      </c>
      <c r="U32" s="296">
        <v>-4.0720000000000001</v>
      </c>
      <c r="V32" s="296">
        <v>-3.2519999999999998</v>
      </c>
      <c r="W32" s="296">
        <v>-4.0270000000000001</v>
      </c>
      <c r="X32" s="296">
        <v>-4.3129999999999997</v>
      </c>
      <c r="Y32" s="296">
        <v>-3.4620000000000002</v>
      </c>
      <c r="Z32" s="296">
        <v>-3.5</v>
      </c>
      <c r="AA32" s="296">
        <v>-4.1100000000000003</v>
      </c>
      <c r="AB32" s="237"/>
      <c r="AC32" s="237"/>
      <c r="AD32" s="237"/>
      <c r="AE32" s="237"/>
      <c r="AF32" s="237"/>
      <c r="AG32" s="237"/>
      <c r="AH32" s="237"/>
      <c r="AI32" s="237"/>
      <c r="AJ32" s="237"/>
      <c r="AK32" s="237"/>
      <c r="AL32" s="237"/>
      <c r="AM32" s="237"/>
      <c r="AN32" s="238"/>
      <c r="AO32" s="239"/>
      <c r="AP32" s="238"/>
      <c r="AQ32" s="239"/>
      <c r="AR32" s="238"/>
      <c r="AS32" s="239"/>
    </row>
    <row r="33" spans="2:45">
      <c r="B33" s="211"/>
      <c r="C33" s="211"/>
      <c r="D33" s="211"/>
      <c r="E33" s="211"/>
      <c r="F33" s="211"/>
      <c r="G33" s="211"/>
      <c r="H33" s="240"/>
      <c r="I33" s="240"/>
      <c r="J33" s="240"/>
      <c r="K33" s="240"/>
      <c r="L33" s="240"/>
      <c r="M33" s="211"/>
      <c r="N33" s="362"/>
      <c r="O33" s="362"/>
      <c r="P33" s="362"/>
      <c r="Q33" s="362"/>
      <c r="R33" s="356"/>
      <c r="S33" s="211"/>
      <c r="T33" s="211"/>
      <c r="U33" s="211"/>
      <c r="V33" s="211"/>
      <c r="W33" s="211"/>
      <c r="X33" s="211"/>
      <c r="Y33" s="211"/>
      <c r="Z33" s="211"/>
      <c r="AA33" s="211"/>
      <c r="AB33" s="211"/>
      <c r="AC33" s="211"/>
      <c r="AD33" s="211"/>
      <c r="AE33" s="240"/>
      <c r="AF33" s="240"/>
      <c r="AG33" s="240"/>
      <c r="AH33" s="240"/>
      <c r="AI33" s="240"/>
      <c r="AJ33" s="240"/>
      <c r="AK33" s="240"/>
      <c r="AL33" s="240"/>
      <c r="AM33" s="240"/>
      <c r="AN33" s="239"/>
      <c r="AO33" s="241"/>
      <c r="AP33" s="239"/>
      <c r="AQ33" s="241"/>
      <c r="AR33" s="239"/>
      <c r="AS33" s="241"/>
    </row>
    <row r="34" spans="2:45">
      <c r="B34" s="216" t="s">
        <v>356</v>
      </c>
      <c r="C34" s="211"/>
      <c r="D34" s="216"/>
      <c r="E34" s="216"/>
      <c r="F34" s="216"/>
      <c r="G34" s="216"/>
      <c r="H34" s="217"/>
      <c r="I34" s="217"/>
      <c r="J34" s="217"/>
      <c r="K34" s="217"/>
      <c r="L34" s="240"/>
      <c r="M34" s="216"/>
      <c r="N34" s="352"/>
      <c r="O34" s="352"/>
      <c r="P34" s="352"/>
      <c r="Q34" s="352"/>
      <c r="R34" s="352"/>
      <c r="S34" s="216"/>
      <c r="T34" s="216"/>
      <c r="U34" s="216"/>
      <c r="V34" s="216"/>
      <c r="W34" s="216"/>
      <c r="X34" s="216"/>
      <c r="Y34" s="216"/>
      <c r="Z34" s="216"/>
      <c r="AA34" s="216"/>
      <c r="AB34" s="216"/>
      <c r="AC34" s="216"/>
      <c r="AD34" s="216"/>
      <c r="AE34" s="217"/>
      <c r="AF34" s="217"/>
      <c r="AG34" s="217"/>
      <c r="AH34" s="217"/>
      <c r="AI34" s="217"/>
      <c r="AJ34" s="217"/>
      <c r="AK34" s="217"/>
      <c r="AL34" s="217"/>
      <c r="AM34" s="217"/>
      <c r="AN34" s="222"/>
      <c r="AO34" s="222"/>
      <c r="AP34" s="222"/>
      <c r="AQ34" s="222"/>
      <c r="AR34" s="222"/>
      <c r="AS34" s="222"/>
    </row>
    <row r="35" spans="2:45">
      <c r="B35" s="65" t="s">
        <v>352</v>
      </c>
      <c r="C35" s="65"/>
      <c r="D35" s="222"/>
      <c r="E35" s="222"/>
      <c r="F35" s="222"/>
      <c r="G35" s="222">
        <v>2705</v>
      </c>
      <c r="H35" s="222">
        <v>2715</v>
      </c>
      <c r="I35" s="222">
        <v>2621</v>
      </c>
      <c r="J35" s="222">
        <v>2462</v>
      </c>
      <c r="K35" s="222">
        <v>2890</v>
      </c>
      <c r="L35" s="222"/>
      <c r="M35" s="234"/>
      <c r="N35" s="350"/>
      <c r="O35" s="350"/>
      <c r="P35" s="350"/>
      <c r="Q35" s="350"/>
      <c r="R35" s="350"/>
      <c r="S35" s="222"/>
      <c r="T35" s="222"/>
      <c r="U35" s="222"/>
      <c r="V35" s="222"/>
      <c r="W35" s="222"/>
      <c r="X35" s="222"/>
      <c r="Y35" s="222"/>
      <c r="Z35" s="222"/>
      <c r="AA35" s="222"/>
      <c r="AB35" s="222">
        <v>895</v>
      </c>
      <c r="AC35" s="222">
        <v>115</v>
      </c>
      <c r="AD35" s="222">
        <v>451</v>
      </c>
      <c r="AE35" s="222">
        <v>1244</v>
      </c>
      <c r="AF35" s="222">
        <v>962</v>
      </c>
      <c r="AG35" s="222">
        <v>54</v>
      </c>
      <c r="AH35" s="222">
        <v>399</v>
      </c>
      <c r="AI35" s="222">
        <v>1300</v>
      </c>
      <c r="AJ35" s="222">
        <v>781</v>
      </c>
      <c r="AK35" s="222">
        <v>109</v>
      </c>
      <c r="AL35" s="222">
        <v>520</v>
      </c>
      <c r="AM35" s="222">
        <v>1211</v>
      </c>
      <c r="AN35" s="222"/>
      <c r="AO35" s="222"/>
      <c r="AP35" s="222"/>
      <c r="AQ35" s="222"/>
      <c r="AR35" s="222"/>
      <c r="AS35" s="222"/>
    </row>
    <row r="36" spans="2:45">
      <c r="B36" s="65" t="s">
        <v>348</v>
      </c>
      <c r="C36" s="65"/>
      <c r="D36" s="231"/>
      <c r="E36" s="231"/>
      <c r="F36" s="231"/>
      <c r="G36" s="224">
        <v>9</v>
      </c>
      <c r="H36" s="224">
        <v>9.1999999999999993</v>
      </c>
      <c r="I36" s="224">
        <v>9.3000000000000007</v>
      </c>
      <c r="J36" s="224">
        <v>8.6999999999999993</v>
      </c>
      <c r="K36" s="224">
        <v>11.2</v>
      </c>
      <c r="L36" s="224"/>
      <c r="M36" s="230"/>
      <c r="N36" s="348"/>
      <c r="O36" s="348"/>
      <c r="P36" s="348"/>
      <c r="Q36" s="348"/>
      <c r="R36" s="348"/>
      <c r="S36" s="231"/>
      <c r="T36" s="231"/>
      <c r="U36" s="231"/>
      <c r="V36" s="231"/>
      <c r="W36" s="231"/>
      <c r="X36" s="231"/>
      <c r="Y36" s="231"/>
      <c r="Z36" s="231"/>
      <c r="AA36" s="231"/>
      <c r="AB36" s="224">
        <v>2.8</v>
      </c>
      <c r="AC36" s="231">
        <v>0.7</v>
      </c>
      <c r="AD36" s="224">
        <v>1.3</v>
      </c>
      <c r="AE36" s="224">
        <v>4.2</v>
      </c>
      <c r="AF36" s="224">
        <v>3.1</v>
      </c>
      <c r="AG36" s="231">
        <v>0.4</v>
      </c>
      <c r="AH36" s="224">
        <v>1.4</v>
      </c>
      <c r="AI36" s="224">
        <v>4.3</v>
      </c>
      <c r="AJ36" s="224">
        <v>2.9</v>
      </c>
      <c r="AK36" s="224">
        <v>0.6</v>
      </c>
      <c r="AL36" s="224">
        <v>1.6</v>
      </c>
      <c r="AM36" s="224">
        <v>4.2</v>
      </c>
      <c r="AN36" s="222"/>
      <c r="AO36" s="222"/>
      <c r="AP36" s="222"/>
      <c r="AQ36" s="222"/>
      <c r="AR36" s="222"/>
      <c r="AS36" s="222"/>
    </row>
    <row r="37" spans="2:45">
      <c r="B37" s="65" t="s">
        <v>342</v>
      </c>
      <c r="C37" s="65"/>
      <c r="D37" s="231"/>
      <c r="E37" s="231"/>
      <c r="F37" s="231"/>
      <c r="G37" s="224">
        <v>8.1999999999999993</v>
      </c>
      <c r="H37" s="224">
        <v>8.4</v>
      </c>
      <c r="I37" s="224">
        <v>7.1</v>
      </c>
      <c r="J37" s="224">
        <v>8.6999999999999993</v>
      </c>
      <c r="K37" s="224">
        <v>13.8</v>
      </c>
      <c r="L37" s="224"/>
      <c r="M37" s="230"/>
      <c r="N37" s="348"/>
      <c r="O37" s="348"/>
      <c r="P37" s="348"/>
      <c r="Q37" s="348"/>
      <c r="R37" s="348"/>
      <c r="S37" s="231"/>
      <c r="T37" s="231"/>
      <c r="U37" s="231"/>
      <c r="V37" s="231"/>
      <c r="W37" s="231"/>
      <c r="X37" s="231"/>
      <c r="Y37" s="231"/>
      <c r="Z37" s="231"/>
      <c r="AA37" s="224"/>
      <c r="AB37" s="224">
        <v>2.2999999999999998</v>
      </c>
      <c r="AC37" s="224">
        <v>1.2</v>
      </c>
      <c r="AD37" s="224">
        <v>1.5</v>
      </c>
      <c r="AE37" s="224">
        <v>3.2</v>
      </c>
      <c r="AF37" s="224">
        <v>3</v>
      </c>
      <c r="AG37" s="224">
        <v>1.3</v>
      </c>
      <c r="AH37" s="224">
        <v>1.1000000000000001</v>
      </c>
      <c r="AI37" s="224">
        <v>3</v>
      </c>
      <c r="AJ37" s="224">
        <v>2.5</v>
      </c>
      <c r="AK37" s="224">
        <v>0.4</v>
      </c>
      <c r="AL37" s="224">
        <v>1.2</v>
      </c>
      <c r="AM37" s="224">
        <v>3</v>
      </c>
      <c r="AN37" s="224"/>
      <c r="AO37" s="224"/>
      <c r="AP37" s="224"/>
      <c r="AQ37" s="224"/>
      <c r="AR37" s="224"/>
      <c r="AS37" s="224"/>
    </row>
    <row r="38" spans="2:45">
      <c r="B38" s="220" t="s">
        <v>357</v>
      </c>
      <c r="C38" s="211"/>
      <c r="D38" s="220"/>
      <c r="E38" s="220"/>
      <c r="F38" s="220"/>
      <c r="G38" s="220"/>
      <c r="H38" s="221"/>
      <c r="I38" s="221"/>
      <c r="J38" s="221"/>
      <c r="K38" s="221"/>
      <c r="L38" s="240"/>
      <c r="M38" s="220"/>
      <c r="N38" s="343"/>
      <c r="O38" s="343"/>
      <c r="P38" s="343"/>
      <c r="Q38" s="343"/>
      <c r="R38" s="343"/>
      <c r="S38" s="220"/>
      <c r="T38" s="220"/>
      <c r="U38" s="220"/>
      <c r="V38" s="220"/>
      <c r="W38" s="220"/>
      <c r="X38" s="220"/>
      <c r="Y38" s="220"/>
      <c r="Z38" s="220"/>
      <c r="AA38" s="220"/>
      <c r="AB38" s="220"/>
      <c r="AC38" s="220"/>
      <c r="AD38" s="220"/>
      <c r="AE38" s="221"/>
      <c r="AF38" s="221"/>
      <c r="AG38" s="221"/>
      <c r="AH38" s="221"/>
      <c r="AI38" s="221"/>
      <c r="AJ38" s="221"/>
      <c r="AK38" s="221"/>
      <c r="AL38" s="221"/>
      <c r="AM38" s="221"/>
      <c r="AN38" s="224"/>
      <c r="AO38" s="224"/>
      <c r="AP38" s="224"/>
      <c r="AQ38" s="224"/>
      <c r="AR38" s="224"/>
      <c r="AS38" s="224"/>
    </row>
    <row r="39" spans="2:45">
      <c r="B39" s="65" t="s">
        <v>353</v>
      </c>
      <c r="C39" s="65"/>
      <c r="D39" s="222"/>
      <c r="E39" s="222"/>
      <c r="F39" s="222"/>
      <c r="G39" s="222">
        <v>10623</v>
      </c>
      <c r="H39" s="222">
        <v>10648</v>
      </c>
      <c r="I39" s="222">
        <v>10778</v>
      </c>
      <c r="J39" s="222">
        <v>10373</v>
      </c>
      <c r="K39" s="222">
        <v>10127</v>
      </c>
      <c r="L39" s="222"/>
      <c r="M39" s="234"/>
      <c r="N39" s="350"/>
      <c r="O39" s="350"/>
      <c r="P39" s="350"/>
      <c r="Q39" s="350"/>
      <c r="R39" s="350"/>
      <c r="S39" s="222"/>
      <c r="T39" s="222"/>
      <c r="U39" s="222"/>
      <c r="V39" s="222"/>
      <c r="W39" s="222"/>
      <c r="X39" s="222"/>
      <c r="Y39" s="222"/>
      <c r="Z39" s="222"/>
      <c r="AA39" s="222"/>
      <c r="AB39" s="222">
        <v>10623</v>
      </c>
      <c r="AC39" s="222">
        <v>10623</v>
      </c>
      <c r="AD39" s="222">
        <v>10623</v>
      </c>
      <c r="AE39" s="222">
        <v>10648</v>
      </c>
      <c r="AF39" s="222">
        <v>10648</v>
      </c>
      <c r="AG39" s="222">
        <v>10648</v>
      </c>
      <c r="AH39" s="222">
        <v>10648</v>
      </c>
      <c r="AI39" s="222">
        <v>10778</v>
      </c>
      <c r="AJ39" s="222">
        <v>10778</v>
      </c>
      <c r="AK39" s="222">
        <v>10778</v>
      </c>
      <c r="AL39" s="222">
        <v>10778</v>
      </c>
      <c r="AM39" s="222">
        <v>10373</v>
      </c>
    </row>
    <row r="40" spans="2:45">
      <c r="B40" s="65" t="s">
        <v>349</v>
      </c>
      <c r="C40" s="65"/>
      <c r="D40" s="224"/>
      <c r="E40" s="224"/>
      <c r="F40" s="224"/>
      <c r="G40" s="224">
        <v>8.4</v>
      </c>
      <c r="H40" s="224">
        <v>8.5</v>
      </c>
      <c r="I40" s="224">
        <v>8.4</v>
      </c>
      <c r="J40" s="224">
        <v>8.4</v>
      </c>
      <c r="K40" s="224">
        <v>8.6</v>
      </c>
      <c r="L40" s="224"/>
      <c r="M40" s="223"/>
      <c r="N40" s="344"/>
      <c r="O40" s="344"/>
      <c r="P40" s="344"/>
      <c r="Q40" s="344"/>
      <c r="R40" s="344"/>
      <c r="S40" s="224"/>
      <c r="T40" s="224"/>
      <c r="U40" s="224"/>
      <c r="V40" s="224"/>
      <c r="W40" s="224"/>
      <c r="X40" s="224"/>
      <c r="Y40" s="224"/>
      <c r="Z40" s="224"/>
      <c r="AA40" s="224"/>
      <c r="AB40" s="224">
        <v>2.2000000000000002</v>
      </c>
      <c r="AC40" s="224">
        <v>1.9</v>
      </c>
      <c r="AD40" s="224">
        <v>2</v>
      </c>
      <c r="AE40" s="224">
        <v>2.2999999999999998</v>
      </c>
      <c r="AF40" s="224">
        <v>2.2999999999999998</v>
      </c>
      <c r="AG40" s="224">
        <v>1.9</v>
      </c>
      <c r="AH40" s="224">
        <v>1.9</v>
      </c>
      <c r="AI40" s="224">
        <v>2.4</v>
      </c>
      <c r="AJ40" s="224">
        <v>2.2999999999999998</v>
      </c>
      <c r="AK40" s="224">
        <v>1.8999999999999995</v>
      </c>
      <c r="AL40" s="224">
        <v>1.9000000000000004</v>
      </c>
      <c r="AM40" s="224">
        <v>2.2999999999999998</v>
      </c>
    </row>
    <row r="41" spans="2:45">
      <c r="B41" s="65" t="s">
        <v>350</v>
      </c>
      <c r="C41" s="65"/>
      <c r="D41" s="222"/>
      <c r="E41" s="222"/>
      <c r="F41" s="222"/>
      <c r="G41" s="224">
        <v>0</v>
      </c>
      <c r="H41" s="224">
        <v>5.8</v>
      </c>
      <c r="I41" s="224">
        <v>8.1</v>
      </c>
      <c r="J41" s="224">
        <v>8.1999999999999993</v>
      </c>
      <c r="K41" s="224">
        <v>9</v>
      </c>
      <c r="L41" s="224"/>
      <c r="M41" s="234"/>
      <c r="N41" s="350"/>
      <c r="O41" s="350"/>
      <c r="P41" s="350"/>
      <c r="Q41" s="350"/>
      <c r="R41" s="350"/>
      <c r="S41" s="222"/>
      <c r="T41" s="222"/>
      <c r="U41" s="222"/>
      <c r="V41" s="222"/>
      <c r="W41" s="222"/>
      <c r="X41" s="222"/>
      <c r="Y41" s="222"/>
      <c r="Z41" s="233"/>
      <c r="AA41" s="233"/>
      <c r="AB41" s="224">
        <v>0</v>
      </c>
      <c r="AC41" s="233" t="s">
        <v>22</v>
      </c>
      <c r="AD41" s="224">
        <v>0</v>
      </c>
      <c r="AE41" s="224">
        <v>0</v>
      </c>
      <c r="AF41" s="224">
        <v>0</v>
      </c>
      <c r="AG41" s="224">
        <v>1.1000000000000001</v>
      </c>
      <c r="AH41" s="224">
        <v>1.5</v>
      </c>
      <c r="AI41" s="224">
        <v>3.2</v>
      </c>
      <c r="AJ41" s="224">
        <v>2.4</v>
      </c>
      <c r="AK41" s="224">
        <v>1.1000000000000005</v>
      </c>
      <c r="AL41" s="224">
        <v>1.4999999999999996</v>
      </c>
      <c r="AM41" s="224">
        <v>3.1</v>
      </c>
    </row>
    <row r="42" spans="2:45">
      <c r="B42" s="65" t="s">
        <v>358</v>
      </c>
      <c r="C42" s="65"/>
      <c r="D42" s="224"/>
      <c r="E42" s="224"/>
      <c r="F42" s="224"/>
      <c r="G42" s="224">
        <v>37.700000000000003</v>
      </c>
      <c r="H42" s="224">
        <v>36.700000000000003</v>
      </c>
      <c r="I42" s="224">
        <v>35.5</v>
      </c>
      <c r="J42" s="224">
        <v>34.5</v>
      </c>
      <c r="K42" s="224">
        <v>25.5</v>
      </c>
      <c r="L42" s="224"/>
      <c r="M42" s="223"/>
      <c r="N42" s="344"/>
      <c r="O42" s="344"/>
      <c r="P42" s="344"/>
      <c r="Q42" s="344"/>
      <c r="R42" s="344"/>
      <c r="S42" s="224"/>
      <c r="T42" s="224"/>
      <c r="U42" s="224"/>
      <c r="V42" s="224"/>
      <c r="W42" s="224"/>
      <c r="X42" s="224"/>
      <c r="Y42" s="224"/>
      <c r="Z42" s="224"/>
      <c r="AA42" s="224"/>
      <c r="AB42" s="224">
        <v>10.6</v>
      </c>
      <c r="AC42" s="224">
        <v>8.1999999999999993</v>
      </c>
      <c r="AD42" s="224">
        <v>8.8000000000000007</v>
      </c>
      <c r="AE42" s="224">
        <v>10.1</v>
      </c>
      <c r="AF42" s="224">
        <v>9.1999999999999993</v>
      </c>
      <c r="AG42" s="224">
        <v>8.3000000000000007</v>
      </c>
      <c r="AH42" s="224">
        <v>8.5</v>
      </c>
      <c r="AI42" s="224">
        <v>10.7</v>
      </c>
      <c r="AJ42" s="224">
        <v>9.9</v>
      </c>
      <c r="AK42" s="224">
        <v>9.3000000000000007</v>
      </c>
      <c r="AL42" s="224">
        <v>7.8000000000000007</v>
      </c>
      <c r="AM42" s="224">
        <v>8.5</v>
      </c>
    </row>
    <row r="43" spans="2:45">
      <c r="B43" s="65" t="s">
        <v>351</v>
      </c>
      <c r="C43" s="65"/>
      <c r="D43" s="231"/>
      <c r="E43" s="231"/>
      <c r="F43" s="231"/>
      <c r="G43" s="224">
        <v>136.1</v>
      </c>
      <c r="H43" s="224">
        <v>150.4</v>
      </c>
      <c r="I43" s="224">
        <v>159.1</v>
      </c>
      <c r="J43" s="224">
        <v>151.30000000000001</v>
      </c>
      <c r="K43" s="224">
        <v>131.69999999999999</v>
      </c>
      <c r="L43" s="224"/>
      <c r="M43" s="230"/>
      <c r="N43" s="348"/>
      <c r="O43" s="348"/>
      <c r="P43" s="348"/>
      <c r="Q43" s="348"/>
      <c r="R43" s="348"/>
      <c r="S43" s="231"/>
      <c r="T43" s="231"/>
      <c r="U43" s="231"/>
      <c r="V43" s="231"/>
      <c r="W43" s="231"/>
      <c r="X43" s="231"/>
      <c r="Y43" s="231"/>
      <c r="Z43" s="231"/>
      <c r="AA43" s="231"/>
      <c r="AB43" s="224">
        <v>36.9</v>
      </c>
      <c r="AC43" s="224">
        <v>29.4</v>
      </c>
      <c r="AD43" s="224">
        <v>28.3</v>
      </c>
      <c r="AE43" s="224">
        <v>41.5</v>
      </c>
      <c r="AF43" s="224">
        <v>36.1</v>
      </c>
      <c r="AG43" s="224">
        <v>37.1</v>
      </c>
      <c r="AH43" s="224">
        <v>35.6</v>
      </c>
      <c r="AI43" s="224">
        <v>41.6</v>
      </c>
      <c r="AJ43" s="224">
        <v>36.200000000000003</v>
      </c>
      <c r="AK43" s="224">
        <v>42.20000000000001</v>
      </c>
      <c r="AL43" s="224">
        <v>36.800000000000004</v>
      </c>
      <c r="AM43" s="224">
        <v>43.9</v>
      </c>
    </row>
    <row r="44" spans="2:45">
      <c r="B44" s="220" t="s">
        <v>359</v>
      </c>
      <c r="C44" s="211"/>
      <c r="D44" s="220"/>
      <c r="E44" s="220"/>
      <c r="F44" s="220"/>
      <c r="G44" s="220"/>
      <c r="H44" s="221"/>
      <c r="I44" s="221"/>
      <c r="J44" s="221"/>
      <c r="K44" s="221"/>
      <c r="L44" s="240"/>
      <c r="M44" s="220"/>
      <c r="N44" s="343"/>
      <c r="O44" s="343"/>
      <c r="P44" s="343"/>
      <c r="Q44" s="343"/>
      <c r="R44" s="343"/>
      <c r="S44" s="220"/>
      <c r="T44" s="220"/>
      <c r="U44" s="220"/>
      <c r="V44" s="220"/>
      <c r="W44" s="220"/>
      <c r="X44" s="220"/>
      <c r="Y44" s="220"/>
      <c r="Z44" s="220"/>
      <c r="AA44" s="220"/>
      <c r="AB44" s="220"/>
      <c r="AC44" s="220"/>
      <c r="AD44" s="220"/>
      <c r="AE44" s="221"/>
      <c r="AF44" s="221"/>
      <c r="AG44" s="221"/>
      <c r="AH44" s="221"/>
      <c r="AI44" s="221"/>
      <c r="AJ44" s="221"/>
      <c r="AK44" s="221"/>
      <c r="AL44" s="221"/>
      <c r="AM44" s="221"/>
    </row>
    <row r="45" spans="2:45">
      <c r="B45" s="65" t="s">
        <v>360</v>
      </c>
      <c r="C45" s="65"/>
      <c r="D45" s="222"/>
      <c r="E45" s="222"/>
      <c r="F45" s="222"/>
      <c r="G45" s="224">
        <f>AB45+AC45+AD45+AE45</f>
        <v>21.4</v>
      </c>
      <c r="H45" s="224">
        <v>36.6</v>
      </c>
      <c r="I45" s="224">
        <v>40.9</v>
      </c>
      <c r="J45" s="224">
        <v>41.8</v>
      </c>
      <c r="K45" s="224">
        <v>31.7</v>
      </c>
      <c r="L45" s="224"/>
      <c r="M45" s="234"/>
      <c r="N45" s="350"/>
      <c r="O45" s="350"/>
      <c r="P45" s="350"/>
      <c r="Q45" s="350"/>
      <c r="R45" s="350"/>
      <c r="S45" s="222"/>
      <c r="T45" s="222"/>
      <c r="U45" s="222"/>
      <c r="V45" s="222"/>
      <c r="W45" s="222"/>
      <c r="X45" s="222"/>
      <c r="Y45" s="222"/>
      <c r="Z45" s="224"/>
      <c r="AA45" s="224"/>
      <c r="AB45" s="224">
        <v>0</v>
      </c>
      <c r="AC45" s="224">
        <v>7.3</v>
      </c>
      <c r="AD45" s="224">
        <v>6.6</v>
      </c>
      <c r="AE45" s="224">
        <v>7.5</v>
      </c>
      <c r="AF45" s="224">
        <v>9</v>
      </c>
      <c r="AG45" s="224">
        <v>8.9</v>
      </c>
      <c r="AH45" s="224">
        <v>8.6999999999999993</v>
      </c>
      <c r="AI45" s="224">
        <v>10</v>
      </c>
      <c r="AJ45" s="224"/>
      <c r="AK45" s="224"/>
      <c r="AL45" s="224"/>
      <c r="AM45" s="224"/>
    </row>
    <row r="46" spans="2:45">
      <c r="B46" s="65" t="s">
        <v>361</v>
      </c>
      <c r="C46" s="65"/>
      <c r="D46" s="222"/>
      <c r="E46" s="222"/>
      <c r="F46" s="222"/>
      <c r="G46" s="222">
        <f>AB46+AC46+AD46+AE46</f>
        <v>6436</v>
      </c>
      <c r="H46" s="222">
        <v>6507</v>
      </c>
      <c r="I46" s="222">
        <v>9754</v>
      </c>
      <c r="J46" s="222">
        <v>8591</v>
      </c>
      <c r="K46" s="222">
        <v>7324</v>
      </c>
      <c r="L46" s="222"/>
      <c r="M46" s="234"/>
      <c r="N46" s="350"/>
      <c r="O46" s="350"/>
      <c r="P46" s="350"/>
      <c r="Q46" s="350"/>
      <c r="R46" s="350"/>
      <c r="S46" s="222"/>
      <c r="T46" s="222"/>
      <c r="U46" s="222"/>
      <c r="V46" s="222"/>
      <c r="W46" s="222"/>
      <c r="X46" s="222"/>
      <c r="Y46" s="222"/>
      <c r="Z46" s="222"/>
      <c r="AA46" s="222"/>
      <c r="AB46" s="222">
        <v>0</v>
      </c>
      <c r="AC46" s="222">
        <v>1389</v>
      </c>
      <c r="AD46" s="222">
        <v>2598</v>
      </c>
      <c r="AE46" s="222">
        <v>2449</v>
      </c>
      <c r="AF46" s="222">
        <v>2140</v>
      </c>
      <c r="AG46" s="222">
        <v>1658</v>
      </c>
      <c r="AH46" s="222">
        <v>1705</v>
      </c>
      <c r="AI46" s="222">
        <v>1004</v>
      </c>
      <c r="AJ46" s="222"/>
      <c r="AK46" s="222"/>
      <c r="AL46" s="222"/>
      <c r="AM46" s="222"/>
    </row>
    <row r="47" spans="2:45">
      <c r="B47" s="65" t="s">
        <v>362</v>
      </c>
      <c r="C47" s="65"/>
      <c r="D47" s="222"/>
      <c r="E47" s="222"/>
      <c r="F47" s="222"/>
      <c r="G47" s="222">
        <f>AB47+AC47+AD47+AE47</f>
        <v>8475</v>
      </c>
      <c r="H47" s="222">
        <v>1106</v>
      </c>
      <c r="I47" s="222">
        <v>655</v>
      </c>
      <c r="J47" s="222">
        <v>452</v>
      </c>
      <c r="K47" s="222">
        <v>-5631</v>
      </c>
      <c r="L47" s="222"/>
      <c r="M47" s="234"/>
      <c r="N47" s="350"/>
      <c r="O47" s="350"/>
      <c r="P47" s="350"/>
      <c r="Q47" s="350"/>
      <c r="R47" s="350"/>
      <c r="S47" s="222"/>
      <c r="T47" s="222"/>
      <c r="U47" s="222"/>
      <c r="V47" s="222"/>
      <c r="W47" s="222"/>
      <c r="X47" s="222"/>
      <c r="Y47" s="222"/>
      <c r="Z47" s="222"/>
      <c r="AA47" s="222"/>
      <c r="AB47" s="222">
        <v>0</v>
      </c>
      <c r="AC47" s="222">
        <v>4010</v>
      </c>
      <c r="AD47" s="222">
        <v>2655</v>
      </c>
      <c r="AE47" s="222">
        <v>1810</v>
      </c>
      <c r="AF47" s="222">
        <v>1020</v>
      </c>
      <c r="AG47" s="222">
        <v>658</v>
      </c>
      <c r="AH47" s="222">
        <v>-1049</v>
      </c>
      <c r="AI47" s="222">
        <v>478</v>
      </c>
      <c r="AJ47" s="222"/>
      <c r="AK47" s="222"/>
      <c r="AL47" s="222"/>
      <c r="AM47" s="222"/>
    </row>
    <row r="48" spans="2:45">
      <c r="B48" s="65" t="s">
        <v>363</v>
      </c>
      <c r="C48" s="65"/>
      <c r="D48" s="222"/>
      <c r="E48" s="222"/>
      <c r="F48" s="222"/>
      <c r="G48" s="222">
        <f>AB48+AC48+AD48+AE48</f>
        <v>3505</v>
      </c>
      <c r="H48" s="222">
        <v>2769</v>
      </c>
      <c r="I48" s="222">
        <v>5444</v>
      </c>
      <c r="J48" s="222">
        <v>17538</v>
      </c>
      <c r="K48" s="222">
        <v>20663</v>
      </c>
      <c r="L48" s="222"/>
      <c r="M48" s="234"/>
      <c r="N48" s="350"/>
      <c r="O48" s="350"/>
      <c r="P48" s="350"/>
      <c r="Q48" s="350"/>
      <c r="R48" s="350"/>
      <c r="S48" s="222"/>
      <c r="T48" s="222"/>
      <c r="U48" s="222"/>
      <c r="V48" s="222"/>
      <c r="W48" s="222"/>
      <c r="X48" s="222"/>
      <c r="Y48" s="222"/>
      <c r="Z48" s="224"/>
      <c r="AA48" s="224"/>
      <c r="AB48" s="222">
        <v>0</v>
      </c>
      <c r="AC48" s="224">
        <v>0</v>
      </c>
      <c r="AD48" s="222">
        <v>1301</v>
      </c>
      <c r="AE48" s="222">
        <v>2204</v>
      </c>
      <c r="AF48" s="222">
        <v>2769</v>
      </c>
      <c r="AG48" s="222">
        <v>4976</v>
      </c>
      <c r="AH48" s="222">
        <v>4981</v>
      </c>
      <c r="AI48" s="222">
        <v>5281</v>
      </c>
      <c r="AJ48" s="222"/>
      <c r="AK48" s="222"/>
      <c r="AL48" s="222"/>
      <c r="AM48" s="222"/>
    </row>
    <row r="49" spans="2:39">
      <c r="B49" s="220" t="s">
        <v>364</v>
      </c>
      <c r="C49" s="211"/>
      <c r="D49" s="220"/>
      <c r="E49" s="220"/>
      <c r="F49" s="220"/>
      <c r="G49" s="220"/>
      <c r="H49" s="221"/>
      <c r="I49" s="221"/>
      <c r="J49" s="221"/>
      <c r="K49" s="221"/>
      <c r="L49" s="240"/>
      <c r="M49" s="220"/>
      <c r="N49" s="343"/>
      <c r="O49" s="343"/>
      <c r="P49" s="343"/>
      <c r="Q49" s="343"/>
      <c r="R49" s="343"/>
      <c r="S49" s="220"/>
      <c r="T49" s="220"/>
      <c r="U49" s="220"/>
      <c r="V49" s="220"/>
      <c r="W49" s="220"/>
      <c r="X49" s="220"/>
      <c r="Y49" s="220"/>
      <c r="Z49" s="220"/>
      <c r="AA49" s="220"/>
      <c r="AB49" s="220"/>
      <c r="AC49" s="220"/>
      <c r="AD49" s="220"/>
      <c r="AE49" s="221"/>
      <c r="AF49" s="221"/>
      <c r="AG49" s="221"/>
      <c r="AH49" s="221"/>
      <c r="AI49" s="221"/>
      <c r="AJ49" s="221"/>
      <c r="AK49" s="221"/>
      <c r="AL49" s="221"/>
      <c r="AM49" s="221"/>
    </row>
    <row r="50" spans="2:39">
      <c r="B50" s="65" t="s">
        <v>365</v>
      </c>
      <c r="C50" s="65"/>
      <c r="D50" s="222">
        <v>6179</v>
      </c>
      <c r="E50" s="222">
        <v>6526</v>
      </c>
      <c r="F50" s="222">
        <v>6080</v>
      </c>
      <c r="G50" s="222">
        <v>5638</v>
      </c>
      <c r="H50" s="222">
        <v>5775</v>
      </c>
      <c r="I50" s="222">
        <v>5947</v>
      </c>
      <c r="J50" s="222">
        <v>5751</v>
      </c>
      <c r="K50" s="222">
        <v>5807</v>
      </c>
      <c r="L50" s="222"/>
      <c r="M50" s="234">
        <v>6672</v>
      </c>
      <c r="N50" s="350">
        <v>6472</v>
      </c>
      <c r="O50" s="350">
        <v>6311</v>
      </c>
      <c r="P50" s="350">
        <v>6179</v>
      </c>
      <c r="Q50" s="350">
        <v>6120</v>
      </c>
      <c r="R50" s="350">
        <v>6731</v>
      </c>
      <c r="S50" s="222">
        <v>6608</v>
      </c>
      <c r="T50" s="222">
        <v>6526</v>
      </c>
      <c r="U50" s="222">
        <v>6454</v>
      </c>
      <c r="V50" s="222">
        <v>6312</v>
      </c>
      <c r="W50" s="222">
        <v>6176</v>
      </c>
      <c r="X50" s="222">
        <v>6080</v>
      </c>
      <c r="Y50" s="222">
        <v>5882</v>
      </c>
      <c r="Z50" s="222">
        <v>5741</v>
      </c>
      <c r="AA50" s="222">
        <v>5662</v>
      </c>
      <c r="AB50" s="222">
        <v>5638</v>
      </c>
      <c r="AC50" s="222">
        <v>5641</v>
      </c>
      <c r="AD50" s="222">
        <v>5802</v>
      </c>
      <c r="AE50" s="222">
        <v>5787</v>
      </c>
      <c r="AF50" s="222">
        <v>5775</v>
      </c>
      <c r="AG50" s="222">
        <v>5890</v>
      </c>
      <c r="AH50" s="222">
        <v>5881</v>
      </c>
      <c r="AI50" s="222">
        <v>6019</v>
      </c>
      <c r="AJ50" s="222">
        <v>5947</v>
      </c>
      <c r="AK50" s="222">
        <v>5956</v>
      </c>
      <c r="AL50" s="222">
        <v>5911</v>
      </c>
      <c r="AM50" s="222">
        <v>5817</v>
      </c>
    </row>
    <row r="51" spans="2:39">
      <c r="B51" s="65" t="s">
        <v>366</v>
      </c>
      <c r="C51" s="65"/>
      <c r="D51" s="224">
        <v>1.7</v>
      </c>
      <c r="E51" s="224">
        <v>2.1</v>
      </c>
      <c r="F51" s="233" t="s">
        <v>367</v>
      </c>
      <c r="G51" s="224">
        <v>1.6</v>
      </c>
      <c r="H51" s="224">
        <v>1.8</v>
      </c>
      <c r="I51" s="224">
        <v>2</v>
      </c>
      <c r="J51" s="224">
        <v>2.5</v>
      </c>
      <c r="K51" s="224">
        <v>3.5</v>
      </c>
      <c r="L51" s="224"/>
      <c r="M51" s="223">
        <v>1.3</v>
      </c>
      <c r="N51" s="344">
        <v>1.6</v>
      </c>
      <c r="O51" s="344">
        <v>1.7</v>
      </c>
      <c r="P51" s="344">
        <v>1.7</v>
      </c>
      <c r="Q51" s="344">
        <v>1.7</v>
      </c>
      <c r="R51" s="344">
        <v>2.1</v>
      </c>
      <c r="S51" s="224">
        <v>1.9</v>
      </c>
      <c r="T51" s="224">
        <v>2.1</v>
      </c>
      <c r="U51" s="224">
        <v>2.1</v>
      </c>
      <c r="V51" s="224">
        <v>1.4</v>
      </c>
      <c r="W51" s="224">
        <v>1.5</v>
      </c>
      <c r="X51" s="233">
        <v>1.5</v>
      </c>
      <c r="Y51" s="233">
        <v>1.5</v>
      </c>
      <c r="Z51" s="233">
        <v>2</v>
      </c>
      <c r="AA51" s="233">
        <v>1.7</v>
      </c>
      <c r="AB51" s="224">
        <v>1.6</v>
      </c>
      <c r="AC51" s="224">
        <v>1.5</v>
      </c>
      <c r="AD51" s="224">
        <v>1.5</v>
      </c>
      <c r="AE51" s="224">
        <v>1.6</v>
      </c>
      <c r="AF51" s="224">
        <v>1.8</v>
      </c>
      <c r="AG51" s="224">
        <v>2.1</v>
      </c>
      <c r="AH51" s="224">
        <v>1.9</v>
      </c>
      <c r="AI51" s="224">
        <v>2.1</v>
      </c>
      <c r="AJ51" s="224">
        <v>2</v>
      </c>
      <c r="AK51" s="224">
        <v>2.1</v>
      </c>
      <c r="AL51" s="224">
        <v>2</v>
      </c>
      <c r="AM51" s="224">
        <v>2.2999999999999998</v>
      </c>
    </row>
    <row r="52" spans="2:39">
      <c r="B52" s="65" t="s">
        <v>368</v>
      </c>
      <c r="C52" s="65"/>
      <c r="D52" s="224">
        <v>3.6</v>
      </c>
      <c r="E52" s="224">
        <v>4.9000000000000004</v>
      </c>
      <c r="F52" s="224">
        <v>4.7</v>
      </c>
      <c r="G52" s="224">
        <v>6.4</v>
      </c>
      <c r="H52" s="224">
        <v>6.8</v>
      </c>
      <c r="I52" s="224">
        <v>9.6999999999999993</v>
      </c>
      <c r="J52" s="224">
        <v>10.9</v>
      </c>
      <c r="K52" s="224">
        <v>12</v>
      </c>
      <c r="L52" s="224"/>
      <c r="M52" s="223">
        <v>3</v>
      </c>
      <c r="N52" s="344">
        <v>3.3</v>
      </c>
      <c r="O52" s="344">
        <v>3.4</v>
      </c>
      <c r="P52" s="344">
        <v>3.6</v>
      </c>
      <c r="Q52" s="344">
        <v>4.2</v>
      </c>
      <c r="R52" s="344">
        <v>4.7</v>
      </c>
      <c r="S52" s="224">
        <v>4.7</v>
      </c>
      <c r="T52" s="224">
        <v>4.9000000000000004</v>
      </c>
      <c r="U52" s="224">
        <v>4.5</v>
      </c>
      <c r="V52" s="224">
        <v>4.0999999999999996</v>
      </c>
      <c r="W52" s="224">
        <v>4.3</v>
      </c>
      <c r="X52" s="233">
        <v>4.7</v>
      </c>
      <c r="Y52" s="224">
        <v>5</v>
      </c>
      <c r="Z52" s="224">
        <v>6.2</v>
      </c>
      <c r="AA52" s="224">
        <v>6.7</v>
      </c>
      <c r="AB52" s="224">
        <v>6.4</v>
      </c>
      <c r="AC52" s="224">
        <v>6.7</v>
      </c>
      <c r="AD52" s="224">
        <v>6.5</v>
      </c>
      <c r="AE52" s="224">
        <v>6.4</v>
      </c>
      <c r="AF52" s="224">
        <v>6.8</v>
      </c>
      <c r="AG52" s="224">
        <v>7.4</v>
      </c>
      <c r="AH52" s="224">
        <v>8.5</v>
      </c>
      <c r="AI52" s="224">
        <v>9.1999999999999993</v>
      </c>
      <c r="AJ52" s="224"/>
      <c r="AK52" s="224"/>
      <c r="AL52" s="224"/>
      <c r="AM52" s="224"/>
    </row>
    <row r="53" spans="2:39">
      <c r="B53" s="65" t="s">
        <v>369</v>
      </c>
      <c r="C53" s="65"/>
      <c r="D53" s="284">
        <v>0</v>
      </c>
      <c r="E53" s="283">
        <v>1</v>
      </c>
      <c r="F53" s="283" t="s">
        <v>370</v>
      </c>
      <c r="G53" s="283" t="s">
        <v>370</v>
      </c>
      <c r="H53" s="283" t="s">
        <v>370</v>
      </c>
      <c r="I53" s="283" t="s">
        <v>370</v>
      </c>
      <c r="J53" s="283" t="s">
        <v>370</v>
      </c>
      <c r="K53" s="283" t="s">
        <v>370</v>
      </c>
      <c r="L53" s="243"/>
      <c r="M53" s="364">
        <v>0</v>
      </c>
      <c r="N53" s="366">
        <v>0</v>
      </c>
      <c r="O53" s="366">
        <v>0</v>
      </c>
      <c r="P53" s="366">
        <v>0</v>
      </c>
      <c r="Q53" s="353">
        <v>0</v>
      </c>
      <c r="R53" s="353">
        <v>0</v>
      </c>
      <c r="S53" s="283">
        <v>0</v>
      </c>
      <c r="T53" s="283">
        <v>0</v>
      </c>
      <c r="U53" s="283">
        <v>0</v>
      </c>
      <c r="V53" s="283">
        <v>1</v>
      </c>
      <c r="W53" s="283" t="s">
        <v>370</v>
      </c>
      <c r="X53" s="283" t="s">
        <v>370</v>
      </c>
      <c r="Y53" s="283" t="s">
        <v>370</v>
      </c>
      <c r="Z53" s="283" t="s">
        <v>370</v>
      </c>
      <c r="AA53" s="283" t="s">
        <v>370</v>
      </c>
      <c r="AB53" s="283" t="s">
        <v>370</v>
      </c>
      <c r="AC53" s="284" t="s">
        <v>370</v>
      </c>
      <c r="AD53" s="283" t="s">
        <v>370</v>
      </c>
      <c r="AE53" s="283" t="s">
        <v>370</v>
      </c>
      <c r="AF53" s="283" t="s">
        <v>370</v>
      </c>
      <c r="AG53" s="283" t="s">
        <v>370</v>
      </c>
      <c r="AH53" s="283" t="s">
        <v>370</v>
      </c>
      <c r="AI53" s="283" t="s">
        <v>370</v>
      </c>
      <c r="AJ53" s="284">
        <v>0</v>
      </c>
      <c r="AK53" s="284">
        <v>0</v>
      </c>
      <c r="AL53" s="284">
        <v>0</v>
      </c>
      <c r="AM53" s="284">
        <v>0</v>
      </c>
    </row>
    <row r="54" spans="2:39">
      <c r="B54" s="65" t="s">
        <v>371</v>
      </c>
      <c r="C54" s="65"/>
      <c r="D54" s="245">
        <v>90</v>
      </c>
      <c r="E54" s="245">
        <v>86</v>
      </c>
      <c r="F54" s="245">
        <v>75</v>
      </c>
      <c r="G54" s="242">
        <v>64</v>
      </c>
      <c r="H54" s="242">
        <v>50</v>
      </c>
      <c r="I54" s="242">
        <v>49</v>
      </c>
      <c r="J54" s="242">
        <v>44</v>
      </c>
      <c r="K54" s="242">
        <v>35</v>
      </c>
      <c r="L54" s="242"/>
      <c r="M54" s="244">
        <v>89</v>
      </c>
      <c r="N54" s="354">
        <v>93</v>
      </c>
      <c r="O54" s="354">
        <v>87</v>
      </c>
      <c r="P54" s="354">
        <v>93</v>
      </c>
      <c r="Q54" s="354">
        <v>90</v>
      </c>
      <c r="R54" s="354">
        <v>86</v>
      </c>
      <c r="S54" s="245">
        <v>90</v>
      </c>
      <c r="T54" s="245">
        <v>90</v>
      </c>
      <c r="U54" s="245">
        <v>87</v>
      </c>
      <c r="V54" s="245">
        <v>85</v>
      </c>
      <c r="W54" s="245">
        <v>80</v>
      </c>
      <c r="X54" s="245">
        <v>83</v>
      </c>
      <c r="Y54" s="245">
        <v>71</v>
      </c>
      <c r="Z54" s="245">
        <v>80</v>
      </c>
      <c r="AA54" s="245">
        <v>68</v>
      </c>
      <c r="AB54" s="242">
        <v>76</v>
      </c>
      <c r="AC54" s="245">
        <v>60</v>
      </c>
      <c r="AD54" s="242">
        <v>64</v>
      </c>
      <c r="AE54" s="242">
        <v>56</v>
      </c>
      <c r="AF54" s="242">
        <v>56</v>
      </c>
      <c r="AG54" s="242">
        <v>47</v>
      </c>
      <c r="AH54" s="242">
        <v>54</v>
      </c>
      <c r="AI54" s="242">
        <v>43</v>
      </c>
      <c r="AJ54" s="245"/>
      <c r="AK54" s="245"/>
      <c r="AL54" s="245"/>
      <c r="AM54" s="245"/>
    </row>
    <row r="55" spans="2:39">
      <c r="B55" s="235" t="s">
        <v>372</v>
      </c>
      <c r="C55" s="65"/>
      <c r="D55" s="237">
        <v>58</v>
      </c>
      <c r="E55" s="237">
        <v>65</v>
      </c>
      <c r="F55" s="237">
        <v>131</v>
      </c>
      <c r="G55" s="237">
        <v>151</v>
      </c>
      <c r="H55" s="237">
        <v>224</v>
      </c>
      <c r="I55" s="237">
        <v>220</v>
      </c>
      <c r="J55" s="237">
        <v>280</v>
      </c>
      <c r="K55" s="237">
        <v>311</v>
      </c>
      <c r="L55" s="222"/>
      <c r="M55" s="236">
        <v>91.1</v>
      </c>
      <c r="N55" s="355">
        <v>51</v>
      </c>
      <c r="O55" s="355">
        <v>59</v>
      </c>
      <c r="P55" s="355">
        <v>34</v>
      </c>
      <c r="Q55" s="355">
        <v>83</v>
      </c>
      <c r="R55" s="355">
        <v>84</v>
      </c>
      <c r="S55" s="237">
        <v>53</v>
      </c>
      <c r="T55" s="237">
        <v>44</v>
      </c>
      <c r="U55" s="237">
        <v>62</v>
      </c>
      <c r="V55" s="237">
        <v>71</v>
      </c>
      <c r="W55" s="237">
        <v>85</v>
      </c>
      <c r="X55" s="237">
        <v>87</v>
      </c>
      <c r="Y55" s="237">
        <v>212</v>
      </c>
      <c r="Z55" s="237">
        <v>123</v>
      </c>
      <c r="AA55" s="237">
        <v>147</v>
      </c>
      <c r="AB55" s="237">
        <v>106</v>
      </c>
      <c r="AC55" s="237">
        <v>203</v>
      </c>
      <c r="AD55" s="237">
        <v>150</v>
      </c>
      <c r="AE55" s="237">
        <v>170</v>
      </c>
      <c r="AF55" s="237">
        <v>183</v>
      </c>
      <c r="AG55" s="237">
        <v>329</v>
      </c>
      <c r="AH55" s="237">
        <v>210</v>
      </c>
      <c r="AI55" s="237">
        <v>232</v>
      </c>
      <c r="AJ55" s="237">
        <v>225</v>
      </c>
      <c r="AK55" s="237">
        <v>217</v>
      </c>
      <c r="AL55" s="237">
        <v>217</v>
      </c>
      <c r="AM55" s="237">
        <v>218</v>
      </c>
    </row>
    <row r="56" spans="2:39" customFormat="1" ht="5.0999999999999996" customHeight="1">
      <c r="B56" s="285"/>
      <c r="C56" s="285"/>
      <c r="D56" s="285"/>
      <c r="E56" s="286"/>
      <c r="F56" s="286"/>
      <c r="G56" s="286"/>
      <c r="H56" s="286"/>
      <c r="I56" s="286"/>
      <c r="J56" s="286"/>
      <c r="K56" s="286"/>
      <c r="L56" s="286"/>
      <c r="M56" s="286"/>
      <c r="N56" s="350"/>
      <c r="O56" s="350"/>
      <c r="P56" s="350"/>
      <c r="Q56" s="350"/>
      <c r="R56" s="350"/>
      <c r="S56" s="286"/>
      <c r="T56" s="286"/>
      <c r="U56" s="286"/>
      <c r="V56" s="286"/>
      <c r="W56" s="286"/>
      <c r="X56" s="286"/>
      <c r="Y56" s="286"/>
      <c r="Z56" s="286"/>
      <c r="AA56" s="286"/>
      <c r="AB56" s="286"/>
      <c r="AC56" s="286"/>
      <c r="AD56" s="286"/>
      <c r="AE56" s="286"/>
      <c r="AF56" s="286"/>
      <c r="AG56" s="286"/>
      <c r="AH56" s="286"/>
      <c r="AI56" s="286"/>
      <c r="AJ56" s="286"/>
      <c r="AK56" s="286"/>
      <c r="AL56" s="286"/>
      <c r="AM56" s="286"/>
    </row>
    <row r="57" spans="2:39" ht="100.5" customHeight="1">
      <c r="B57" s="459" t="s">
        <v>501</v>
      </c>
      <c r="C57" s="459"/>
      <c r="D57" s="459"/>
      <c r="E57" s="459"/>
      <c r="F57" s="459"/>
      <c r="G57" s="459"/>
      <c r="H57" s="459"/>
      <c r="I57" s="459"/>
      <c r="J57" s="459"/>
      <c r="K57" s="459"/>
      <c r="L57" s="459"/>
      <c r="M57" s="459"/>
      <c r="N57" s="459"/>
      <c r="O57" s="459"/>
      <c r="P57" s="459"/>
      <c r="Q57" s="459"/>
      <c r="R57" s="459"/>
      <c r="S57" s="459"/>
      <c r="T57" s="459"/>
      <c r="U57" s="459"/>
      <c r="V57" s="287"/>
      <c r="W57" s="287"/>
      <c r="X57" s="287"/>
      <c r="Y57" s="287"/>
      <c r="Z57" s="287"/>
      <c r="AA57" s="287"/>
      <c r="AB57" s="287"/>
      <c r="AC57" s="287"/>
      <c r="AD57" s="287"/>
      <c r="AE57" s="287"/>
      <c r="AF57" s="287"/>
      <c r="AG57" s="287"/>
      <c r="AH57" s="287"/>
      <c r="AI57" s="287"/>
      <c r="AJ57" s="287"/>
      <c r="AK57" s="287"/>
      <c r="AL57" s="287"/>
      <c r="AM57" s="287"/>
    </row>
  </sheetData>
  <mergeCells count="1">
    <mergeCell ref="B57:U57"/>
  </mergeCells>
  <phoneticPr fontId="33" type="noConversion"/>
  <pageMargins left="0.7" right="0.7" top="0.75" bottom="0.75" header="0.3" footer="0.3"/>
  <pageSetup paperSize="9" orientation="portrait" r:id="rId1"/>
  <headerFooter>
    <oddHeader>&amp;R&amp;"Arial Black"&amp;10&amp;K4099DAINTERNAL&amp;1#</oddHeader>
  </headerFooter>
  <customProperties>
    <customPr name="EpmWorksheetKeyString_GUID" r:id="rId2"/>
  </customProperties>
  <ignoredErrors>
    <ignoredError sqref="O7:O12 O20:O21 N10:N12 N20:N21 M11:M13 M19:M21 M27:M28" unlockedFormula="1"/>
    <ignoredError sqref="F5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Record_x0020_Disposition_x0020_Date xmlns="b9fa2689-23e1-470a-a57e-b1145bf90d8a" xsi:nil="true"/>
    <DEIsDocumentLock xmlns="b9fa2689-23e1-470a-a57e-b1145bf90d8a">false</DEIsDocumentLock>
    <Document_x0020_Responsible xmlns="b9fa2689-23e1-470a-a57e-b1145bf90d8a">
      <UserInfo>
        <DisplayName>Sebastian Lindholm</DisplayName>
        <AccountId>12</AccountId>
        <AccountType/>
      </UserInfo>
    </Document_x0020_Responsible>
    <aa1578111bc644a6827dfc4ffcf4880b xmlns="b9fa2689-23e1-470a-a57e-b1145bf90d8a">
      <Terms xmlns="http://schemas.microsoft.com/office/infopath/2007/PartnerControls"/>
    </aa1578111bc644a6827dfc4ffcf4880b>
    <TaxCatchAll xmlns="b9fa2689-23e1-470a-a57e-b1145bf90d8a"/>
    <DEIsDocumentSetLock xmlns="b9fa2689-23e1-470a-a57e-b1145bf90d8a">false</DEIsDocumentSetLock>
    <Business_x0020_Unit xmlns="b9fa2689-23e1-470a-a57e-b1145bf90d8a" xsi:nil="true"/>
    <DE_Department xmlns="b9fa2689-23e1-470a-a57e-b1145bf90d8a" xsi:nil="true"/>
    <Note xmlns="b9fa2689-23e1-470a-a57e-b1145bf90d8a" xsi:nil="true"/>
    <DEDocumentID xmlns="b9fa2689-23e1-470a-a57e-b1145bf90d8a">DE-023294-00003238</DEDocumentID>
    <DEIsDocumentSetIdSet xmlns="b9fa2689-23e1-470a-a57e-b1145bf90d8a">false</DEIsDocumentSetIdSet>
    <_dlc_DocId xmlns="b9fa2689-23e1-470a-a57e-b1145bf90d8a">Deca00004061-2066997289-3856</_dlc_DocId>
    <_dlc_DocIdUrl xmlns="b9fa2689-23e1-470a-a57e-b1145bf90d8a">
      <Url>https://dongenergy.sharepoint.com/sites/AnnualReportRAE/_layouts/15/DocIdRedir.aspx?ID=Deca00004061-2066997289-3856</Url>
      <Description>Deca00004061-2066997289-3856</Description>
    </_dlc_DocIdUrl>
  </documentManagement>
</p:properties>
</file>

<file path=customXml/item3.xml><?xml version="1.0" encoding="utf-8"?>
<?mso-contentType ?>
<SharedContentType xmlns="Microsoft.SharePoint.Taxonomy.ContentTypeSync" SourceId="5edd7cca-690c-40af-b5c4-8ca6c4582b32" ContentTypeId="0x01010090590BEB6A056B449727CADB82A127B801" PreviousValue="false"/>
</file>

<file path=customXml/item4.xml><?xml version="1.0" encoding="utf-8"?>
<ct:contentTypeSchema xmlns:ct="http://schemas.microsoft.com/office/2006/metadata/contentType" xmlns:ma="http://schemas.microsoft.com/office/2006/metadata/properties/metaAttributes" ct:_="" ma:_="" ma:contentTypeName="DE Document" ma:contentTypeID="0x01010090590BEB6A056B449727CADB82A127B801005B9E5982BF4A684285BB4C9BB7D6455E" ma:contentTypeVersion="15" ma:contentTypeDescription="DONG Energy Document Content Type" ma:contentTypeScope="" ma:versionID="f0330dcc8baddb1cff8b39b1673e7986">
  <xsd:schema xmlns:xsd="http://www.w3.org/2001/XMLSchema" xmlns:xs="http://www.w3.org/2001/XMLSchema" xmlns:p="http://schemas.microsoft.com/office/2006/metadata/properties" xmlns:ns2="b9fa2689-23e1-470a-a57e-b1145bf90d8a" targetNamespace="http://schemas.microsoft.com/office/2006/metadata/properties" ma:root="true" ma:fieldsID="f2492d6115764f2bc6b6c52e52f42f96" ns2:_="">
    <xsd:import namespace="b9fa2689-23e1-470a-a57e-b1145bf90d8a"/>
    <xsd:element name="properties">
      <xsd:complexType>
        <xsd:sequence>
          <xsd:element name="documentManagement">
            <xsd:complexType>
              <xsd:all>
                <xsd:element ref="ns2:Document_x0020_Responsible"/>
                <xsd:element ref="ns2:Business_x0020_Unit" minOccurs="0"/>
                <xsd:element ref="ns2:DE_Department" minOccurs="0"/>
                <xsd:element ref="ns2:Record_x0020_Disposition_x0020_Date" minOccurs="0"/>
                <xsd:element ref="ns2:Note" minOccurs="0"/>
                <xsd:element ref="ns2:DEDocumentID" minOccurs="0"/>
                <xsd:element ref="ns2:aa1578111bc644a6827dfc4ffcf4880b" minOccurs="0"/>
                <xsd:element ref="ns2:TaxCatchAll" minOccurs="0"/>
                <xsd:element ref="ns2:TaxCatchAllLabel" minOccurs="0"/>
                <xsd:element ref="ns2:DEDocumentSetID" minOccurs="0"/>
                <xsd:element ref="ns2:DEIsDocumentSetIdSet" minOccurs="0"/>
                <xsd:element ref="ns2:DEIsDocumentLock" minOccurs="0"/>
                <xsd:element ref="ns2:DEIsDocumentSetLock" minOccurs="0"/>
                <xsd:element ref="ns2:DEWorkflowStatus" minOccurs="0"/>
                <xsd:element ref="ns2:DEWorkflowHistory"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9fa2689-23e1-470a-a57e-b1145bf90d8a" elementFormDefault="qualified">
    <xsd:import namespace="http://schemas.microsoft.com/office/2006/documentManagement/types"/>
    <xsd:import namespace="http://schemas.microsoft.com/office/infopath/2007/PartnerControls"/>
    <xsd:element name="Document_x0020_Responsible" ma:index="8" ma:displayName="Document Responsible" ma:description="Responsible person for document" ma:internalName="Document_x0020_Responsible" ma:readOnly="false">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Business_x0020_Unit" ma:index="9" nillable="true" ma:displayName="Business Unit" ma:description="Business Unit of Document Responsible" ma:hidden="true" ma:internalName="Business_x0020_Unit" ma:readOnly="false">
      <xsd:simpleType>
        <xsd:restriction base="dms:Text"/>
      </xsd:simpleType>
    </xsd:element>
    <xsd:element name="DE_Department" ma:index="10" nillable="true" ma:displayName="Department" ma:description="Department of Document Responsible" ma:hidden="true" ma:internalName="DE_Department" ma:readOnly="false">
      <xsd:simpleType>
        <xsd:restriction base="dms:Text"/>
      </xsd:simpleType>
    </xsd:element>
    <xsd:element name="Record_x0020_Disposition_x0020_Date" ma:index="11" nillable="true" ma:displayName="Discarding Date" ma:description="Discarding Date" ma:format="DateOnly" ma:internalName="Record_x0020_Disposition_x0020_Date" ma:readOnly="false">
      <xsd:simpleType>
        <xsd:restriction base="dms:DateTime"/>
      </xsd:simpleType>
    </xsd:element>
    <xsd:element name="Note" ma:index="12" nillable="true" ma:displayName="Note" ma:description="Information regarding the document" ma:internalName="Note" ma:readOnly="false">
      <xsd:simpleType>
        <xsd:restriction base="dms:Note">
          <xsd:maxLength value="255"/>
        </xsd:restriction>
      </xsd:simpleType>
    </xsd:element>
    <xsd:element name="DEDocumentID" ma:index="13" nillable="true" ma:displayName="Document ID" ma:description="" ma:hidden="true" ma:internalName="DEDocumentID" ma:readOnly="true">
      <xsd:simpleType>
        <xsd:restriction base="dms:Text"/>
      </xsd:simpleType>
    </xsd:element>
    <xsd:element name="aa1578111bc644a6827dfc4ffcf4880b" ma:index="14" nillable="true" ma:taxonomy="true" ma:internalName="aa1578111bc644a6827dfc4ffcf4880b" ma:taxonomyFieldName="DEKeywords" ma:displayName="Subject Keywords" ma:readOnly="false" ma:fieldId="{aa157811-1bc6-44a6-827d-fc4ffcf4880b}" ma:taxonomyMulti="true" ma:sspId="5edd7cca-690c-40af-b5c4-8ca6c4582b32" ma:termSetId="ec575cd2-2350-4b85-89b7-86f7ea8ac49e" ma:anchorId="bd917d16-d166-47fc-a73a-21f082add89b" ma:open="true" ma:isKeyword="false">
      <xsd:complexType>
        <xsd:sequence>
          <xsd:element ref="pc:Terms" minOccurs="0" maxOccurs="1"/>
        </xsd:sequence>
      </xsd:complexType>
    </xsd:element>
    <xsd:element name="TaxCatchAll" ma:index="15" nillable="true" ma:displayName="Taxonomy Catch All Column" ma:hidden="true" ma:list="{7f50928c-5198-4841-89c9-1058039294d1}" ma:internalName="TaxCatchAll" ma:showField="CatchAllData"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hidden="true" ma:list="{7f50928c-5198-4841-89c9-1058039294d1}" ma:internalName="TaxCatchAllLabel" ma:readOnly="true" ma:showField="CatchAllDataLabel" ma:web="ca174961-e80a-4bea-aebc-7151342483dc">
      <xsd:complexType>
        <xsd:complexContent>
          <xsd:extension base="dms:MultiChoiceLookup">
            <xsd:sequence>
              <xsd:element name="Value" type="dms:Lookup" maxOccurs="unbounded" minOccurs="0" nillable="true"/>
            </xsd:sequence>
          </xsd:extension>
        </xsd:complexContent>
      </xsd:complexType>
    </xsd:element>
    <xsd:element name="DEDocumentSetID" ma:index="18" nillable="true" ma:displayName="Document Set ID" ma:description="" ma:hidden="true" ma:internalName="DEDocumentSetID" ma:readOnly="true">
      <xsd:simpleType>
        <xsd:restriction base="dms:Text"/>
      </xsd:simpleType>
    </xsd:element>
    <xsd:element name="DEIsDocumentSetIdSet" ma:index="19" nillable="true" ma:displayName="IsDocumentSet ID" ma:default="0" ma:description="" ma:hidden="true" ma:internalName="DEIsDocumentSetIdSet" ma:readOnly="true">
      <xsd:simpleType>
        <xsd:restriction base="dms:Boolean"/>
      </xsd:simpleType>
    </xsd:element>
    <xsd:element name="DEIsDocumentLock" ma:index="20" nillable="true" ma:displayName="Is DocumentLock" ma:default="0" ma:hidden="true" ma:internalName="DEIsDocumentLock">
      <xsd:simpleType>
        <xsd:restriction base="dms:Boolean"/>
      </xsd:simpleType>
    </xsd:element>
    <xsd:element name="DEIsDocumentSetLock" ma:index="21" nillable="true" ma:displayName="Is DocumentSetLock" ma:default="0" ma:hidden="true" ma:internalName="DEIsDocumentSetLock">
      <xsd:simpleType>
        <xsd:restriction base="dms:Boolean"/>
      </xsd:simpleType>
    </xsd:element>
    <xsd:element name="DEWorkflowStatus" ma:index="22" nillable="true" ma:displayName="Workflow Status" ma:description="" ma:hidden="true" ma:internalName="DEWorkflowStatus" ma:readOnly="true">
      <xsd:simpleType>
        <xsd:restriction base="dms:Text"/>
      </xsd:simpleType>
    </xsd:element>
    <xsd:element name="DEWorkflowHistory" ma:index="23" nillable="true" ma:displayName="Workflow History" ma:description="" ma:hidden="true" ma:internalName="DEWorkflowHistory" ma:readOnly="true">
      <xsd:simpleType>
        <xsd:restriction base="dms:Note"/>
      </xsd:simpleType>
    </xsd:element>
    <xsd:element name="_dlc_DocId" ma:index="24" nillable="true" ma:displayName="Document ID Value" ma:description="The value of the document ID assigned to this item." ma:internalName="_dlc_DocId" ma:readOnly="true">
      <xsd:simpleType>
        <xsd:restriction base="dms:Text"/>
      </xsd:simpleType>
    </xsd:element>
    <xsd:element name="_dlc_DocIdUrl" ma:index="2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6"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B16FAF-6247-4482-82A1-04045F4BD7D0}">
  <ds:schemaRefs>
    <ds:schemaRef ds:uri="http://schemas.microsoft.com/sharepoint/events"/>
  </ds:schemaRefs>
</ds:datastoreItem>
</file>

<file path=customXml/itemProps2.xml><?xml version="1.0" encoding="utf-8"?>
<ds:datastoreItem xmlns:ds="http://schemas.openxmlformats.org/officeDocument/2006/customXml" ds:itemID="{23165AD3-FBAF-4D68-93C1-3982FB5A2191}">
  <ds:schemaRefs>
    <ds:schemaRef ds:uri="http://schemas.openxmlformats.org/package/2006/metadata/core-properties"/>
    <ds:schemaRef ds:uri="http://www.w3.org/XML/1998/namespace"/>
    <ds:schemaRef ds:uri="http://schemas.microsoft.com/office/2006/documentManagement/types"/>
    <ds:schemaRef ds:uri="http://purl.org/dc/dcmitype/"/>
    <ds:schemaRef ds:uri="b9fa2689-23e1-470a-a57e-b1145bf90d8a"/>
    <ds:schemaRef ds:uri="http://schemas.microsoft.com/office/2006/metadata/properties"/>
    <ds:schemaRef ds:uri="http://purl.org/dc/terms/"/>
    <ds:schemaRef ds:uri="http://purl.org/dc/elements/1.1/"/>
    <ds:schemaRef ds:uri="http://schemas.microsoft.com/office/infopath/2007/PartnerControls"/>
  </ds:schemaRefs>
</ds:datastoreItem>
</file>

<file path=customXml/itemProps3.xml><?xml version="1.0" encoding="utf-8"?>
<ds:datastoreItem xmlns:ds="http://schemas.openxmlformats.org/officeDocument/2006/customXml" ds:itemID="{E1B883B4-C55D-4A19-B116-EBCA1388A333}">
  <ds:schemaRefs>
    <ds:schemaRef ds:uri="Microsoft.SharePoint.Taxonomy.ContentTypeSync"/>
  </ds:schemaRefs>
</ds:datastoreItem>
</file>

<file path=customXml/itemProps4.xml><?xml version="1.0" encoding="utf-8"?>
<ds:datastoreItem xmlns:ds="http://schemas.openxmlformats.org/officeDocument/2006/customXml" ds:itemID="{6C3C2AE0-2D5E-4D9C-9E24-F695ADD64E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9fa2689-23e1-470a-a57e-b1145bf90d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EFD11EF1-B452-436A-A87F-8BE5145C9B8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Table of Contents (Hyperlinks)</vt:lpstr>
      <vt:lpstr>OF Asset Book</vt:lpstr>
      <vt:lpstr>ON Asset Book</vt:lpstr>
      <vt:lpstr>Bio Asset Book</vt:lpstr>
      <vt:lpstr>OF Statistics 2011-Q3 2021</vt:lpstr>
      <vt:lpstr>ON Statistics Q4 2018-Q3 2021</vt:lpstr>
      <vt:lpstr>BO statistics 2018-Q3 2021</vt:lpstr>
      <vt:lpstr>Business drivers highlights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Asset Book &amp; Statistics</dc:title>
  <dc:subject/>
  <dc:creator>Sebastian Lindholm</dc:creator>
  <cp:keywords/>
  <dc:description/>
  <cp:lastModifiedBy>Jannie Erbs Eriksen</cp:lastModifiedBy>
  <cp:revision/>
  <dcterms:created xsi:type="dcterms:W3CDTF">2020-06-08T07:53:58Z</dcterms:created>
  <dcterms:modified xsi:type="dcterms:W3CDTF">2021-11-02T17:10:52Z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0x01010090590BEB6A056B449727CADB82A127B801005B9E5982BF4A684285BB4C9BB7D6455E</vt:lpwstr>
  </property>
  <property fmtid="{D5CDD505-2E9C-101B-9397-08002B2CF9AE}" pid="4" name="DESentToRecordCenter">
    <vt:bool>false</vt:bool>
  </property>
  <property fmtid="{D5CDD505-2E9C-101B-9397-08002B2CF9AE}" pid="5" name="DEIsDeleted">
    <vt:bool>false</vt:bool>
  </property>
  <property fmtid="{D5CDD505-2E9C-101B-9397-08002B2CF9AE}" pid="6" name="DEIsRecordIdSet">
    <vt:bool>false</vt:bool>
  </property>
  <property fmtid="{D5CDD505-2E9C-101B-9397-08002B2CF9AE}" pid="7" name="DEIsDocumentIdSet">
    <vt:bool>true</vt:bool>
  </property>
  <property fmtid="{D5CDD505-2E9C-101B-9397-08002B2CF9AE}" pid="8" name="DEDiscardingAttempts">
    <vt:r8>0</vt:r8>
  </property>
  <property fmtid="{D5CDD505-2E9C-101B-9397-08002B2CF9AE}" pid="9" name="DEIsRecord">
    <vt:bool>false</vt:bool>
  </property>
  <property fmtid="{D5CDD505-2E9C-101B-9397-08002B2CF9AE}" pid="10" name="DETriggerWorkflow">
    <vt:bool>false</vt:bool>
  </property>
  <property fmtid="{D5CDD505-2E9C-101B-9397-08002B2CF9AE}" pid="11" name="DEIsMarkedForDeletion">
    <vt:bool>false</vt:bool>
  </property>
  <property fmtid="{D5CDD505-2E9C-101B-9397-08002B2CF9AE}" pid="12" name="DEKeywords">
    <vt:lpwstr/>
  </property>
  <property fmtid="{D5CDD505-2E9C-101B-9397-08002B2CF9AE}" pid="13" name="fd2089e32f5b4a74b7f9ac83162b3d42">
    <vt:lpwstr/>
  </property>
  <property fmtid="{D5CDD505-2E9C-101B-9397-08002B2CF9AE}" pid="14" name="DEDocTypeFM">
    <vt:lpwstr/>
  </property>
  <property fmtid="{D5CDD505-2E9C-101B-9397-08002B2CF9AE}" pid="15" name="DECompanyCode">
    <vt:lpwstr/>
  </property>
  <property fmtid="{D5CDD505-2E9C-101B-9397-08002B2CF9AE}" pid="16" name="Board_x0020_and_x0020_Group_x0020_Mgmt_x0020_Meeting_x0020_Fora">
    <vt:lpwstr/>
  </property>
  <property fmtid="{D5CDD505-2E9C-101B-9397-08002B2CF9AE}" pid="17" name="kc9369a1b31949fe91f7a8d0f492ba22">
    <vt:lpwstr/>
  </property>
  <property fmtid="{D5CDD505-2E9C-101B-9397-08002B2CF9AE}" pid="18" name="b28be6c03f864d89b64aba8d5cfc481a">
    <vt:lpwstr/>
  </property>
  <property fmtid="{D5CDD505-2E9C-101B-9397-08002B2CF9AE}" pid="19" name="DERelationS">
    <vt:lpwstr/>
  </property>
  <property fmtid="{D5CDD505-2E9C-101B-9397-08002B2CF9AE}" pid="20" name="DECACadastralNo">
    <vt:lpwstr/>
  </property>
  <property fmtid="{D5CDD505-2E9C-101B-9397-08002B2CF9AE}" pid="21" name="DELocation">
    <vt:lpwstr/>
  </property>
  <property fmtid="{D5CDD505-2E9C-101B-9397-08002B2CF9AE}" pid="22" name="ac61dc12a21d499da3f09b22194cad12">
    <vt:lpwstr/>
  </property>
  <property fmtid="{D5CDD505-2E9C-101B-9397-08002B2CF9AE}" pid="23" name="j57c26232b40491ca22929afc75a78c5">
    <vt:lpwstr/>
  </property>
  <property fmtid="{D5CDD505-2E9C-101B-9397-08002B2CF9AE}" pid="24" name="ia76a73c50a849a0a6cb7e222afda695">
    <vt:lpwstr/>
  </property>
  <property fmtid="{D5CDD505-2E9C-101B-9397-08002B2CF9AE}" pid="25" name="b76e8c6b20c54212aef8b3695a330131">
    <vt:lpwstr/>
  </property>
  <property fmtid="{D5CDD505-2E9C-101B-9397-08002B2CF9AE}" pid="26" name="o2252a79661546f29ea09cd1efcfe245">
    <vt:lpwstr/>
  </property>
  <property fmtid="{D5CDD505-2E9C-101B-9397-08002B2CF9AE}" pid="27" name="DECounterparties">
    <vt:lpwstr/>
  </property>
  <property fmtid="{D5CDD505-2E9C-101B-9397-08002B2CF9AE}" pid="28" name="DEAccessS">
    <vt:lpwstr/>
  </property>
  <property fmtid="{D5CDD505-2E9C-101B-9397-08002B2CF9AE}" pid="29" name="Period">
    <vt:lpwstr/>
  </property>
  <property fmtid="{D5CDD505-2E9C-101B-9397-08002B2CF9AE}" pid="30" name="DECAAddress">
    <vt:lpwstr/>
  </property>
  <property fmtid="{D5CDD505-2E9C-101B-9397-08002B2CF9AE}" pid="31" name="p6a7d2e1bda347e79100ccd840e10481">
    <vt:lpwstr/>
  </property>
  <property fmtid="{D5CDD505-2E9C-101B-9397-08002B2CF9AE}" pid="32" name="g164a10203514c02bab0728b878ae44c">
    <vt:lpwstr/>
  </property>
  <property fmtid="{D5CDD505-2E9C-101B-9397-08002B2CF9AE}" pid="33" name="DEPolicyNo">
    <vt:lpwstr/>
  </property>
  <property fmtid="{D5CDD505-2E9C-101B-9397-08002B2CF9AE}" pid="34" name="k792391972b84e01a3f82aec935c40f4">
    <vt:lpwstr/>
  </property>
  <property fmtid="{D5CDD505-2E9C-101B-9397-08002B2CF9AE}" pid="35" name="Board and Group Mgmt Meeting Fora">
    <vt:lpwstr/>
  </property>
  <property fmtid="{D5CDD505-2E9C-101B-9397-08002B2CF9AE}" pid="36" name="_dlc_DocIdItemGuid">
    <vt:lpwstr>8a974964-5b48-497e-ba64-0f494ef7feb5</vt:lpwstr>
  </property>
  <property fmtid="{D5CDD505-2E9C-101B-9397-08002B2CF9AE}" pid="37" name="MSIP_Label_b8d9a29f-7d17-4193-85e4-1bef0fc2e901_Enabled">
    <vt:lpwstr>true</vt:lpwstr>
  </property>
  <property fmtid="{D5CDD505-2E9C-101B-9397-08002B2CF9AE}" pid="38" name="MSIP_Label_b8d9a29f-7d17-4193-85e4-1bef0fc2e901_SetDate">
    <vt:lpwstr>2021-11-01T10:47:03Z</vt:lpwstr>
  </property>
  <property fmtid="{D5CDD505-2E9C-101B-9397-08002B2CF9AE}" pid="39" name="MSIP_Label_b8d9a29f-7d17-4193-85e4-1bef0fc2e901_Method">
    <vt:lpwstr>Standard</vt:lpwstr>
  </property>
  <property fmtid="{D5CDD505-2E9C-101B-9397-08002B2CF9AE}" pid="40" name="MSIP_Label_b8d9a29f-7d17-4193-85e4-1bef0fc2e901_Name">
    <vt:lpwstr>b8d9a29f-7d17-4193-85e4-1bef0fc2e901</vt:lpwstr>
  </property>
  <property fmtid="{D5CDD505-2E9C-101B-9397-08002B2CF9AE}" pid="41" name="MSIP_Label_b8d9a29f-7d17-4193-85e4-1bef0fc2e901_SiteId">
    <vt:lpwstr>100b3c99-f3e2-4da0-9c8a-b9d345742c36</vt:lpwstr>
  </property>
  <property fmtid="{D5CDD505-2E9C-101B-9397-08002B2CF9AE}" pid="42" name="MSIP_Label_b8d9a29f-7d17-4193-85e4-1bef0fc2e901_ActionId">
    <vt:lpwstr>e27e57bc-de27-4f8a-ac4a-5443b73747bd</vt:lpwstr>
  </property>
  <property fmtid="{D5CDD505-2E9C-101B-9397-08002B2CF9AE}" pid="43" name="MSIP_Label_b8d9a29f-7d17-4193-85e4-1bef0fc2e901_ContentBits">
    <vt:lpwstr>1</vt:lpwstr>
  </property>
</Properties>
</file>