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1/Q4/"/>
    </mc:Choice>
  </mc:AlternateContent>
  <xr:revisionPtr revIDLastSave="0" documentId="8_{D7A23A4A-4166-4113-8656-C622592601EC}" xr6:coauthVersionLast="47" xr6:coauthVersionMax="47" xr10:uidLastSave="{00000000-0000-0000-0000-000000000000}"/>
  <bookViews>
    <workbookView xWindow="-120" yWindow="-120" windowWidth="25440" windowHeight="15390" tabRatio="928" activeTab="1" xr2:uid="{6664F517-BA2A-4C69-80A4-E6D88F1E245C}"/>
  </bookViews>
  <sheets>
    <sheet name="Table of Contents (Hyperlinks)" sheetId="7" r:id="rId1"/>
    <sheet name="OF Asset Book" sheetId="5" r:id="rId2"/>
    <sheet name="ON Asset Book" sheetId="6" r:id="rId3"/>
    <sheet name="Bio Asset Book" sheetId="4" r:id="rId4"/>
    <sheet name="OF Statistics 2011-Q4 2021" sheetId="2" r:id="rId5"/>
    <sheet name="ON Statistics Q4 2018-Q4 2021" sheetId="1" r:id="rId6"/>
    <sheet name="BO statistics 2018-Q4 2021" sheetId="3" r:id="rId7"/>
    <sheet name="Business drivers highlights" sheetId="9" r:id="rId8"/>
  </sheets>
  <externalReferences>
    <externalReference r:id="rId9"/>
    <externalReference r:id="rId10"/>
  </externalReferences>
  <definedNames>
    <definedName name="__FDS_HYPERLINK_TOGGLE_STATE__">"ON"</definedName>
    <definedName name="ACTUAL" localSheetId="7">#REF!</definedName>
    <definedName name="ACTUAL" localSheetId="1">#REF!</definedName>
    <definedName name="ACTUAL" localSheetId="4">#REF!</definedName>
    <definedName name="ACTUAL" localSheetId="2">#REF!</definedName>
    <definedName name="ACTUAL" localSheetId="5">#REF!</definedName>
    <definedName name="ACTUAL">#REF!</definedName>
    <definedName name="BPT" localSheetId="7">#REF!</definedName>
    <definedName name="BPT" localSheetId="1">#REF!</definedName>
    <definedName name="BPT" localSheetId="4">#REF!</definedName>
    <definedName name="BPT" localSheetId="2">#REF!</definedName>
    <definedName name="BPT" localSheetId="5">#REF!</definedName>
    <definedName name="BPT">#REF!</definedName>
    <definedName name="CE" localSheetId="7">#REF!</definedName>
    <definedName name="CE" localSheetId="1">#REF!</definedName>
    <definedName name="CE" localSheetId="4">#REF!</definedName>
    <definedName name="CE" localSheetId="2">#REF!</definedName>
    <definedName name="CE" localSheetId="5">#REF!</definedName>
    <definedName name="CE">#REF!</definedName>
    <definedName name="CE_2" localSheetId="7">#REF!</definedName>
    <definedName name="CE_2" localSheetId="1">#REF!</definedName>
    <definedName name="CE_2" localSheetId="4">#REF!</definedName>
    <definedName name="CE_2" localSheetId="2">#REF!</definedName>
    <definedName name="CE_2" localSheetId="5">#REF!</definedName>
    <definedName name="CE_2">#REF!</definedName>
    <definedName name="CURRENT_YEAR" localSheetId="7">#REF!</definedName>
    <definedName name="CURRENT_YEAR" localSheetId="1">#REF!</definedName>
    <definedName name="CURRENT_YEAR" localSheetId="4">#REF!</definedName>
    <definedName name="CURRENT_YEAR" localSheetId="2">#REF!</definedName>
    <definedName name="CURRENT_YEAR" localSheetId="5">#REF!</definedName>
    <definedName name="CURRENT_YEAR">#REF!</definedName>
    <definedName name="CUSTOM3TOTAL" localSheetId="7">#REF!</definedName>
    <definedName name="CUSTOM3TOTAL" localSheetId="1">#REF!</definedName>
    <definedName name="CUSTOM3TOTAL" localSheetId="4">#REF!</definedName>
    <definedName name="CUSTOM3TOTAL" localSheetId="2">#REF!</definedName>
    <definedName name="CUSTOM3TOTAL" localSheetId="5">#REF!</definedName>
    <definedName name="CUSTOM3TOTAL">#REF!</definedName>
    <definedName name="CUSTOM4" localSheetId="7">#REF!</definedName>
    <definedName name="CUSTOM4" localSheetId="1">#REF!</definedName>
    <definedName name="CUSTOM4" localSheetId="4">#REF!</definedName>
    <definedName name="CUSTOM4" localSheetId="2">#REF!</definedName>
    <definedName name="CUSTOM4" localSheetId="5">#REF!</definedName>
    <definedName name="CUSTOM4">#REF!</definedName>
    <definedName name="EBIT_ADJ" localSheetId="7">#REF!</definedName>
    <definedName name="EBIT_ADJ" localSheetId="1">#REF!</definedName>
    <definedName name="EBIT_ADJ" localSheetId="4">#REF!</definedName>
    <definedName name="EBIT_ADJ" localSheetId="2">#REF!</definedName>
    <definedName name="EBIT_ADJ" localSheetId="5">#REF!</definedName>
    <definedName name="EBIT_ADJ">#REF!</definedName>
    <definedName name="EBIT_ADJ_2" localSheetId="7">#REF!</definedName>
    <definedName name="EBIT_ADJ_2" localSheetId="1">#REF!</definedName>
    <definedName name="EBIT_ADJ_2" localSheetId="4">#REF!</definedName>
    <definedName name="EBIT_ADJ_2" localSheetId="2">#REF!</definedName>
    <definedName name="EBIT_ADJ_2" localSheetId="5">#REF!</definedName>
    <definedName name="EBIT_ADJ_2">#REF!</definedName>
    <definedName name="EBIT_BP" localSheetId="7">#REF!</definedName>
    <definedName name="EBIT_BP" localSheetId="1">#REF!</definedName>
    <definedName name="EBIT_BP" localSheetId="4">#REF!</definedName>
    <definedName name="EBIT_BP" localSheetId="2">#REF!</definedName>
    <definedName name="EBIT_BP" localSheetId="5">#REF!</definedName>
    <definedName name="EBIT_BP">#REF!</definedName>
    <definedName name="EBIT_BP_2" localSheetId="7">#REF!</definedName>
    <definedName name="EBIT_BP_2" localSheetId="1">#REF!</definedName>
    <definedName name="EBIT_BP_2" localSheetId="4">#REF!</definedName>
    <definedName name="EBIT_BP_2" localSheetId="2">#REF!</definedName>
    <definedName name="EBIT_BP_2" localSheetId="5">#REF!</definedName>
    <definedName name="EBIT_BP_2">#REF!</definedName>
    <definedName name="EBIT_IFRS" localSheetId="7">#REF!</definedName>
    <definedName name="EBIT_IFRS" localSheetId="1">#REF!</definedName>
    <definedName name="EBIT_IFRS" localSheetId="4">#REF!</definedName>
    <definedName name="EBIT_IFRS" localSheetId="2">#REF!</definedName>
    <definedName name="EBIT_IFRS" localSheetId="5">#REF!</definedName>
    <definedName name="EBIT_IFRS">#REF!</definedName>
    <definedName name="EBIT_IFRS_2" localSheetId="7">#REF!</definedName>
    <definedName name="EBIT_IFRS_2" localSheetId="1">#REF!</definedName>
    <definedName name="EBIT_IFRS_2" localSheetId="4">#REF!</definedName>
    <definedName name="EBIT_IFRS_2" localSheetId="2">#REF!</definedName>
    <definedName name="EBIT_IFRS_2" localSheetId="5">#REF!</definedName>
    <definedName name="EBIT_IFRS_2">#REF!</definedName>
    <definedName name="EBITDA_ADJ" localSheetId="7">#REF!</definedName>
    <definedName name="EBITDA_ADJ" localSheetId="1">#REF!</definedName>
    <definedName name="EBITDA_ADJ" localSheetId="4">#REF!</definedName>
    <definedName name="EBITDA_ADJ" localSheetId="2">#REF!</definedName>
    <definedName name="EBITDA_ADJ" localSheetId="5">#REF!</definedName>
    <definedName name="EBITDA_ADJ">#REF!</definedName>
    <definedName name="EBITDA_ADJ_2" localSheetId="7">#REF!</definedName>
    <definedName name="EBITDA_ADJ_2" localSheetId="1">#REF!</definedName>
    <definedName name="EBITDA_ADJ_2" localSheetId="4">#REF!</definedName>
    <definedName name="EBITDA_ADJ_2" localSheetId="2">#REF!</definedName>
    <definedName name="EBITDA_ADJ_2" localSheetId="5">#REF!</definedName>
    <definedName name="EBITDA_ADJ_2">#REF!</definedName>
    <definedName name="EBITDA_BP" localSheetId="7">#REF!</definedName>
    <definedName name="EBITDA_BP" localSheetId="1">#REF!</definedName>
    <definedName name="EBITDA_BP" localSheetId="4">#REF!</definedName>
    <definedName name="EBITDA_BP" localSheetId="2">#REF!</definedName>
    <definedName name="EBITDA_BP" localSheetId="5">#REF!</definedName>
    <definedName name="EBITDA_BP">#REF!</definedName>
    <definedName name="EBITDA_BP_2" localSheetId="7">#REF!</definedName>
    <definedName name="EBITDA_BP_2" localSheetId="1">#REF!</definedName>
    <definedName name="EBITDA_BP_2" localSheetId="4">#REF!</definedName>
    <definedName name="EBITDA_BP_2" localSheetId="2">#REF!</definedName>
    <definedName name="EBITDA_BP_2" localSheetId="5">#REF!</definedName>
    <definedName name="EBITDA_BP_2">#REF!</definedName>
    <definedName name="EBITDA_IFRS" localSheetId="7">#REF!</definedName>
    <definedName name="EBITDA_IFRS" localSheetId="1">#REF!</definedName>
    <definedName name="EBITDA_IFRS" localSheetId="4">#REF!</definedName>
    <definedName name="EBITDA_IFRS" localSheetId="2">#REF!</definedName>
    <definedName name="EBITDA_IFRS" localSheetId="5">#REF!</definedName>
    <definedName name="EBITDA_IFRS">#REF!</definedName>
    <definedName name="EBITDA_IFRS_2" localSheetId="7">#REF!</definedName>
    <definedName name="EBITDA_IFRS_2" localSheetId="1">#REF!</definedName>
    <definedName name="EBITDA_IFRS_2" localSheetId="4">#REF!</definedName>
    <definedName name="EBITDA_IFRS_2" localSheetId="2">#REF!</definedName>
    <definedName name="EBITDA_IFRS_2" localSheetId="5">#REF!</definedName>
    <definedName name="EBITDA_IFRS_2">#REF!</definedName>
    <definedName name="ENTITY_CURRENCY" localSheetId="7">#REF!</definedName>
    <definedName name="ENTITY_CURRENCY" localSheetId="1">#REF!</definedName>
    <definedName name="ENTITY_CURRENCY" localSheetId="4">#REF!</definedName>
    <definedName name="ENTITY_CURRENCY" localSheetId="2">#REF!</definedName>
    <definedName name="ENTITY_CURRENCY" localSheetId="5">#REF!</definedName>
    <definedName name="ENTITY_CURRENCY">#REF!</definedName>
    <definedName name="GROSS_INV" localSheetId="7">#REF!</definedName>
    <definedName name="GROSS_INV" localSheetId="1">#REF!</definedName>
    <definedName name="GROSS_INV" localSheetId="4">#REF!</definedName>
    <definedName name="GROSS_INV" localSheetId="2">#REF!</definedName>
    <definedName name="GROSS_INV" localSheetId="5">#REF!</definedName>
    <definedName name="GROSS_INV">#REF!</definedName>
    <definedName name="GROSS_INV_2" localSheetId="7">#REF!</definedName>
    <definedName name="GROSS_INV_2" localSheetId="1">#REF!</definedName>
    <definedName name="GROSS_INV_2" localSheetId="4">#REF!</definedName>
    <definedName name="GROSS_INV_2" localSheetId="2">#REF!</definedName>
    <definedName name="GROSS_INV_2" localSheetId="5">#REF!</definedName>
    <definedName name="GROSS_INV_2">#REF!</definedName>
    <definedName name="GROUP" localSheetId="7">#REF!</definedName>
    <definedName name="GROUP" localSheetId="1">#REF!</definedName>
    <definedName name="GROUP" localSheetId="4">#REF!</definedName>
    <definedName name="GROUP" localSheetId="2">#REF!</definedName>
    <definedName name="GROUP" localSheetId="5">#REF!</definedName>
    <definedName name="GROUP">#REF!</definedName>
    <definedName name="ICP_TOP" localSheetId="7">#REF!</definedName>
    <definedName name="ICP_TOP" localSheetId="1">#REF!</definedName>
    <definedName name="ICP_TOP" localSheetId="4">#REF!</definedName>
    <definedName name="ICP_TOP" localSheetId="2">#REF!</definedName>
    <definedName name="ICP_TOP" localSheetId="5">#REF!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7">#REF!</definedName>
    <definedName name="PERIOD" localSheetId="1">#REF!</definedName>
    <definedName name="PERIOD" localSheetId="4">#REF!</definedName>
    <definedName name="PERIOD" localSheetId="2">#REF!</definedName>
    <definedName name="PERIOD" localSheetId="5">#REF!</definedName>
    <definedName name="PERIOD">#REF!</definedName>
    <definedName name="PERIOD2" localSheetId="7">#REF!</definedName>
    <definedName name="PERIOD2" localSheetId="1">#REF!</definedName>
    <definedName name="PERIOD2" localSheetId="4">#REF!</definedName>
    <definedName name="PERIOD2" localSheetId="2">#REF!</definedName>
    <definedName name="PERIOD2" localSheetId="5">#REF!</definedName>
    <definedName name="PERIOD2">#REF!</definedName>
    <definedName name="PREVIOUS_YEAR" localSheetId="7">#REF!</definedName>
    <definedName name="PREVIOUS_YEAR" localSheetId="1">#REF!</definedName>
    <definedName name="PREVIOUS_YEAR" localSheetId="4">#REF!</definedName>
    <definedName name="PREVIOUS_YEAR" localSheetId="2">#REF!</definedName>
    <definedName name="PREVIOUS_YEAR" localSheetId="5">#REF!</definedName>
    <definedName name="PREVIOUS_YEAR">#REF!</definedName>
    <definedName name="PROFIT_ADJ" localSheetId="7">#REF!</definedName>
    <definedName name="PROFIT_ADJ" localSheetId="1">#REF!</definedName>
    <definedName name="PROFIT_ADJ" localSheetId="4">#REF!</definedName>
    <definedName name="PROFIT_ADJ" localSheetId="2">#REF!</definedName>
    <definedName name="PROFIT_ADJ" localSheetId="5">#REF!</definedName>
    <definedName name="PROFIT_ADJ">#REF!</definedName>
    <definedName name="PROFIT_ADJ_2" localSheetId="7">#REF!</definedName>
    <definedName name="PROFIT_ADJ_2" localSheetId="1">#REF!</definedName>
    <definedName name="PROFIT_ADJ_2" localSheetId="4">#REF!</definedName>
    <definedName name="PROFIT_ADJ_2" localSheetId="2">#REF!</definedName>
    <definedName name="PROFIT_ADJ_2" localSheetId="5">#REF!</definedName>
    <definedName name="PROFIT_ADJ_2">#REF!</definedName>
    <definedName name="PROFIT_BP" localSheetId="7">#REF!</definedName>
    <definedName name="PROFIT_BP" localSheetId="1">#REF!</definedName>
    <definedName name="PROFIT_BP" localSheetId="4">#REF!</definedName>
    <definedName name="PROFIT_BP" localSheetId="2">#REF!</definedName>
    <definedName name="PROFIT_BP" localSheetId="5">#REF!</definedName>
    <definedName name="PROFIT_BP">#REF!</definedName>
    <definedName name="PROFIT_BP_2" localSheetId="7">#REF!</definedName>
    <definedName name="PROFIT_BP_2" localSheetId="1">#REF!</definedName>
    <definedName name="PROFIT_BP_2" localSheetId="4">#REF!</definedName>
    <definedName name="PROFIT_BP_2" localSheetId="2">#REF!</definedName>
    <definedName name="PROFIT_BP_2" localSheetId="5">#REF!</definedName>
    <definedName name="PROFIT_BP_2">#REF!</definedName>
    <definedName name="PROFIT_IFRS" localSheetId="7">#REF!</definedName>
    <definedName name="PROFIT_IFRS" localSheetId="1">#REF!</definedName>
    <definedName name="PROFIT_IFRS" localSheetId="4">#REF!</definedName>
    <definedName name="PROFIT_IFRS" localSheetId="2">#REF!</definedName>
    <definedName name="PROFIT_IFRS" localSheetId="5">#REF!</definedName>
    <definedName name="PROFIT_IFRS">#REF!</definedName>
    <definedName name="PROFIT_IFRS_2" localSheetId="7">#REF!</definedName>
    <definedName name="PROFIT_IFRS_2" localSheetId="1">#REF!</definedName>
    <definedName name="PROFIT_IFRS_2" localSheetId="4">#REF!</definedName>
    <definedName name="PROFIT_IFRS_2" localSheetId="2">#REF!</definedName>
    <definedName name="PROFIT_IFRS_2" localSheetId="5">#REF!</definedName>
    <definedName name="PROFIT_IFRS_2">#REF!</definedName>
    <definedName name="PUB_UserID">"MAYERX"</definedName>
    <definedName name="REVENUE_ADJ" localSheetId="7">#REF!</definedName>
    <definedName name="REVENUE_ADJ" localSheetId="1">#REF!</definedName>
    <definedName name="REVENUE_ADJ" localSheetId="4">#REF!</definedName>
    <definedName name="REVENUE_ADJ" localSheetId="2">#REF!</definedName>
    <definedName name="REVENUE_ADJ" localSheetId="5">#REF!</definedName>
    <definedName name="REVENUE_ADJ">#REF!</definedName>
    <definedName name="REVENUE_ADJ_2" localSheetId="7">#REF!</definedName>
    <definedName name="REVENUE_ADJ_2" localSheetId="1">#REF!</definedName>
    <definedName name="REVENUE_ADJ_2" localSheetId="4">#REF!</definedName>
    <definedName name="REVENUE_ADJ_2" localSheetId="2">#REF!</definedName>
    <definedName name="REVENUE_ADJ_2" localSheetId="5">#REF!</definedName>
    <definedName name="REVENUE_ADJ_2">#REF!</definedName>
    <definedName name="REVENUE_BP" localSheetId="7">#REF!</definedName>
    <definedName name="REVENUE_BP" localSheetId="1">#REF!</definedName>
    <definedName name="REVENUE_BP" localSheetId="4">#REF!</definedName>
    <definedName name="REVENUE_BP" localSheetId="2">#REF!</definedName>
    <definedName name="REVENUE_BP" localSheetId="5">#REF!</definedName>
    <definedName name="REVENUE_BP">#REF!</definedName>
    <definedName name="REVENUE_BP_2" localSheetId="7">#REF!</definedName>
    <definedName name="REVENUE_BP_2" localSheetId="1">#REF!</definedName>
    <definedName name="REVENUE_BP_2" localSheetId="4">#REF!</definedName>
    <definedName name="REVENUE_BP_2" localSheetId="2">#REF!</definedName>
    <definedName name="REVENUE_BP_2" localSheetId="5">#REF!</definedName>
    <definedName name="REVENUE_BP_2">#REF!</definedName>
    <definedName name="REVENUE_IFRS" localSheetId="7">#REF!</definedName>
    <definedName name="REVENUE_IFRS" localSheetId="1">#REF!</definedName>
    <definedName name="REVENUE_IFRS" localSheetId="4">#REF!</definedName>
    <definedName name="REVENUE_IFRS" localSheetId="2">#REF!</definedName>
    <definedName name="REVENUE_IFRS" localSheetId="5">#REF!</definedName>
    <definedName name="REVENUE_IFRS">#REF!</definedName>
    <definedName name="REVENUE_IFRS_2" localSheetId="7">#REF!</definedName>
    <definedName name="REVENUE_IFRS_2" localSheetId="1">#REF!</definedName>
    <definedName name="REVENUE_IFRS_2" localSheetId="4">#REF!</definedName>
    <definedName name="REVENUE_IFRS_2" localSheetId="2">#REF!</definedName>
    <definedName name="REVENUE_IFRS_2" localSheetId="5">#REF!</definedName>
    <definedName name="REVENUE_IFRS_2">#REF!</definedName>
    <definedName name="Scale" localSheetId="7">'[1]B&amp;TP'!#REF!</definedName>
    <definedName name="Scale" localSheetId="1">'[1]B&amp;TP'!#REF!</definedName>
    <definedName name="Scale" localSheetId="4">'[1]B&amp;TP'!#REF!</definedName>
    <definedName name="Scale" localSheetId="2">'[1]B&amp;TP'!#REF!</definedName>
    <definedName name="Scale" localSheetId="5">'[1]B&amp;TP'!#REF!</definedName>
    <definedName name="Scale">'[1]B&amp;TP'!#REF!</definedName>
    <definedName name="Scenario" localSheetId="1">[2]Manager!$C$45:$C$53</definedName>
    <definedName name="Scenario" localSheetId="4">[2]Manager!$C$45:$C$53</definedName>
    <definedName name="Scenario" localSheetId="2">[2]Manager!$C$45:$C$53</definedName>
    <definedName name="Scenario" localSheetId="5">[2]Manager!$C$45:$C$53</definedName>
    <definedName name="Scenario">[2]Manager!$C$45:$C$53</definedName>
    <definedName name="SKALA" localSheetId="7">#REF!</definedName>
    <definedName name="SKALA" localSheetId="1">#REF!</definedName>
    <definedName name="SKALA" localSheetId="4">#REF!</definedName>
    <definedName name="SKALA" localSheetId="2">#REF!</definedName>
    <definedName name="SKALA" localSheetId="5">#REF!</definedName>
    <definedName name="SKALA">#REF!</definedName>
    <definedName name="VIEW" localSheetId="7">#REF!</definedName>
    <definedName name="VIEW" localSheetId="1">#REF!</definedName>
    <definedName name="VIEW" localSheetId="4">#REF!</definedName>
    <definedName name="VIEW" localSheetId="2">#REF!</definedName>
    <definedName name="VIEW" localSheetId="5">#REF!</definedName>
    <definedName name="VIEW">#REF!</definedName>
    <definedName name="VIEW_Q" localSheetId="7">#REF!</definedName>
    <definedName name="VIEW_Q" localSheetId="1">#REF!</definedName>
    <definedName name="VIEW_Q" localSheetId="4">#REF!</definedName>
    <definedName name="VIEW_Q" localSheetId="2">#REF!</definedName>
    <definedName name="VIEW_Q" localSheetId="5">#REF!</definedName>
    <definedName name="VIEW_Q">#REF!</definedName>
    <definedName name="ÅR_PERIOD" localSheetId="7">#REF!</definedName>
    <definedName name="ÅR_PERIOD" localSheetId="1">#REF!</definedName>
    <definedName name="ÅR_PERIOD" localSheetId="4">#REF!</definedName>
    <definedName name="ÅR_PERIOD" localSheetId="2">#REF!</definedName>
    <definedName name="ÅR_PERIOD" localSheetId="5">#REF!</definedName>
    <definedName name="ÅR_PERIOD">#REF!</definedName>
    <definedName name="ÅR_YEAR" localSheetId="7">#REF!</definedName>
    <definedName name="ÅR_YEAR" localSheetId="1">#REF!</definedName>
    <definedName name="ÅR_YEAR" localSheetId="4">#REF!</definedName>
    <definedName name="ÅR_YEAR" localSheetId="2">#REF!</definedName>
    <definedName name="ÅR_YEAR" localSheetId="5">#REF!</definedName>
    <definedName name="ÅR_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6" l="1"/>
  <c r="D29" i="9"/>
  <c r="N29" i="9"/>
  <c r="AC28" i="9"/>
  <c r="AB28" i="9"/>
  <c r="AA28" i="9"/>
  <c r="Z28" i="9"/>
  <c r="Y28" i="9"/>
  <c r="X28" i="9"/>
  <c r="W28" i="9"/>
  <c r="V28" i="9"/>
  <c r="U28" i="9"/>
  <c r="T28" i="9"/>
  <c r="S28" i="9"/>
  <c r="R28" i="9"/>
  <c r="AC27" i="9"/>
  <c r="AC31" i="9" s="1"/>
  <c r="AB27" i="9"/>
  <c r="AB31" i="9" s="1"/>
  <c r="AA27" i="9"/>
  <c r="AA31" i="9" s="1"/>
  <c r="Z27" i="9"/>
  <c r="Z31" i="9" s="1"/>
  <c r="Y27" i="9"/>
  <c r="Y31" i="9" s="1"/>
  <c r="X27" i="9"/>
  <c r="X31" i="9" s="1"/>
  <c r="W27" i="9"/>
  <c r="W31" i="9" s="1"/>
  <c r="V27" i="9"/>
  <c r="V31" i="9" s="1"/>
  <c r="U27" i="9"/>
  <c r="U31" i="9" s="1"/>
  <c r="T27" i="9"/>
  <c r="T31" i="9" s="1"/>
  <c r="S27" i="9"/>
  <c r="S31" i="9" s="1"/>
  <c r="R27" i="9"/>
  <c r="R31" i="9" s="1"/>
  <c r="Q28" i="9"/>
  <c r="Q27" i="9"/>
  <c r="Q31" i="9" s="1"/>
  <c r="P28" i="9"/>
  <c r="P27" i="9"/>
  <c r="P31" i="9" s="1"/>
  <c r="O28" i="9"/>
  <c r="O27" i="9"/>
  <c r="O31" i="9" s="1"/>
  <c r="N28" i="9"/>
  <c r="N27" i="9"/>
  <c r="N31" i="9" s="1"/>
  <c r="G28" i="9"/>
  <c r="F28" i="9"/>
  <c r="E28" i="9"/>
  <c r="G27" i="9"/>
  <c r="G31" i="9" s="1"/>
  <c r="F27" i="9"/>
  <c r="F31" i="9" s="1"/>
  <c r="E27" i="9"/>
  <c r="E31" i="9" s="1"/>
  <c r="D28" i="9"/>
  <c r="D27" i="9"/>
  <c r="D31" i="9" s="1"/>
  <c r="D24" i="9"/>
  <c r="G24" i="9"/>
  <c r="F24" i="9"/>
  <c r="E24" i="9"/>
  <c r="G25" i="9"/>
  <c r="F25" i="9"/>
  <c r="D25" i="9"/>
  <c r="AC25" i="9"/>
  <c r="AB25" i="9"/>
  <c r="AA25" i="9"/>
  <c r="Z25" i="9"/>
  <c r="Y25" i="9"/>
  <c r="X25" i="9"/>
  <c r="W25" i="9"/>
  <c r="V25" i="9"/>
  <c r="U25" i="9"/>
  <c r="T25" i="9"/>
  <c r="S25" i="9"/>
  <c r="R25" i="9"/>
  <c r="Q25" i="9"/>
  <c r="P25" i="9"/>
  <c r="O25" i="9"/>
  <c r="N25" i="9"/>
  <c r="N24" i="9"/>
  <c r="AC24" i="9"/>
  <c r="AB24" i="9"/>
  <c r="AA24" i="9"/>
  <c r="Z24" i="9"/>
  <c r="Y24" i="9"/>
  <c r="X24" i="9"/>
  <c r="W24" i="9"/>
  <c r="V24" i="9"/>
  <c r="U24" i="9"/>
  <c r="T24" i="9"/>
  <c r="S24" i="9"/>
  <c r="R24" i="9"/>
  <c r="Q24" i="9"/>
  <c r="P24" i="9"/>
  <c r="O24" i="9"/>
  <c r="Z22" i="9"/>
  <c r="Y22" i="9"/>
  <c r="X22" i="9"/>
  <c r="W22" i="9"/>
  <c r="V22" i="9"/>
  <c r="U22" i="9"/>
  <c r="T22" i="9"/>
  <c r="S22" i="9"/>
  <c r="R22" i="9"/>
  <c r="Q22" i="9"/>
  <c r="P22" i="9"/>
  <c r="O22" i="9"/>
  <c r="N22" i="9"/>
  <c r="N21" i="9"/>
  <c r="N20" i="9"/>
  <c r="N19" i="9"/>
  <c r="N17" i="9"/>
  <c r="N18" i="9"/>
  <c r="N16" i="9"/>
  <c r="G22" i="9"/>
  <c r="F22" i="9"/>
  <c r="E22" i="9"/>
  <c r="D22" i="9"/>
  <c r="D21" i="9"/>
  <c r="D20" i="9"/>
  <c r="D19" i="9"/>
  <c r="D18" i="9"/>
  <c r="D17" i="9"/>
  <c r="D16" i="9"/>
  <c r="D14" i="9"/>
  <c r="D13" i="9"/>
  <c r="D12" i="9"/>
  <c r="D11" i="9"/>
  <c r="D10" i="9"/>
  <c r="D9" i="9"/>
  <c r="D8" i="9"/>
  <c r="D7" i="9"/>
  <c r="G14" i="9"/>
  <c r="F14" i="9"/>
  <c r="E14" i="9"/>
  <c r="AC14" i="9"/>
  <c r="AB14" i="9"/>
  <c r="AA14" i="9"/>
  <c r="Z14" i="9"/>
  <c r="Y14" i="9"/>
  <c r="X14" i="9"/>
  <c r="W14" i="9"/>
  <c r="V14" i="9"/>
  <c r="U14" i="9"/>
  <c r="T14" i="9"/>
  <c r="S14" i="9"/>
  <c r="R14" i="9"/>
  <c r="N14" i="9"/>
  <c r="Q14" i="9"/>
  <c r="P14" i="9"/>
  <c r="O14" i="9"/>
  <c r="L13" i="9"/>
  <c r="K13" i="9"/>
  <c r="J13" i="9"/>
  <c r="I13" i="9"/>
  <c r="H13" i="9"/>
  <c r="G13" i="9"/>
  <c r="F13" i="9"/>
  <c r="E13" i="9"/>
  <c r="AO13" i="9"/>
  <c r="AN13" i="9"/>
  <c r="AM13" i="9"/>
  <c r="AL13" i="9"/>
  <c r="N13" i="9"/>
  <c r="AK13" i="9"/>
  <c r="AJ13" i="9"/>
  <c r="AI13" i="9"/>
  <c r="AK53" i="2"/>
  <c r="AK52" i="2"/>
  <c r="AK49" i="2"/>
  <c r="AK46" i="2"/>
  <c r="AK44" i="2"/>
  <c r="AK38" i="2"/>
  <c r="AK32" i="2"/>
  <c r="AK33" i="2"/>
  <c r="AK34" i="2"/>
  <c r="AK30" i="2"/>
  <c r="AK15" i="2"/>
  <c r="AK16" i="2"/>
  <c r="AK17" i="2"/>
  <c r="AK19" i="2"/>
  <c r="AK20" i="2"/>
  <c r="AK22" i="2"/>
  <c r="AK23" i="2"/>
  <c r="AK27" i="2"/>
  <c r="AK14" i="2"/>
  <c r="AK7" i="2"/>
  <c r="AK8" i="2"/>
  <c r="AK9" i="2"/>
  <c r="AK10" i="2"/>
  <c r="AK11" i="2"/>
  <c r="AK6" i="2"/>
  <c r="AH13" i="9"/>
  <c r="AG13" i="9"/>
  <c r="AF13" i="9"/>
  <c r="N11" i="9"/>
  <c r="N12" i="9"/>
  <c r="N10" i="9"/>
  <c r="N8" i="9"/>
  <c r="N9" i="9"/>
  <c r="N7" i="9"/>
  <c r="D8" i="3"/>
  <c r="D42" i="5"/>
  <c r="I8" i="3"/>
  <c r="D16" i="6"/>
  <c r="G16" i="6"/>
  <c r="E16" i="6"/>
  <c r="G42" i="5"/>
  <c r="I46" i="1"/>
  <c r="D43" i="1"/>
  <c r="D46" i="1" s="1"/>
  <c r="I43" i="1"/>
  <c r="I21" i="1"/>
  <c r="D21" i="1"/>
  <c r="D16" i="1"/>
  <c r="I16" i="1" l="1"/>
  <c r="D52" i="2"/>
  <c r="P52" i="2"/>
  <c r="P27" i="2"/>
  <c r="G27" i="2"/>
  <c r="F27" i="2"/>
  <c r="E27" i="2"/>
  <c r="D27" i="2"/>
  <c r="P42" i="2"/>
  <c r="D42" i="2"/>
  <c r="D44" i="2" s="1"/>
  <c r="D46" i="2" s="1"/>
  <c r="D53" i="2" s="1"/>
  <c r="P38" i="2"/>
  <c r="D38" i="2"/>
  <c r="P34" i="2"/>
  <c r="D34" i="2"/>
  <c r="D11" i="2"/>
  <c r="P11" i="2"/>
  <c r="J21" i="1"/>
  <c r="J16" i="1"/>
  <c r="P44" i="2" l="1"/>
  <c r="P46" i="2" s="1"/>
  <c r="P53" i="2" s="1"/>
  <c r="Q52" i="2"/>
  <c r="Q21" i="2" l="1"/>
  <c r="Q20" i="2"/>
  <c r="Q16" i="2"/>
  <c r="Q15" i="2"/>
  <c r="Q10" i="2"/>
  <c r="E26" i="6" l="1"/>
  <c r="E29" i="6" s="1"/>
  <c r="D26" i="6"/>
  <c r="G26" i="6"/>
  <c r="O29" i="9"/>
  <c r="O17" i="9"/>
  <c r="O12" i="9"/>
  <c r="O11" i="9"/>
  <c r="O16" i="9"/>
  <c r="O18" i="9"/>
  <c r="O19" i="9"/>
  <c r="O20" i="9"/>
  <c r="O21" i="9"/>
  <c r="O7" i="9"/>
  <c r="O8" i="9"/>
  <c r="O9" i="9"/>
  <c r="O10" i="9"/>
  <c r="J8" i="3" l="1"/>
  <c r="J43" i="1"/>
  <c r="J46" i="1" l="1"/>
  <c r="Q42" i="2"/>
  <c r="Q38" i="2"/>
  <c r="Q27" i="2"/>
  <c r="Q34" i="2"/>
  <c r="Q11" i="2"/>
  <c r="Q44" i="2" l="1"/>
  <c r="Q46" i="2" s="1"/>
  <c r="O13" i="9" s="1"/>
  <c r="L21" i="1"/>
  <c r="Q53" i="2" l="1"/>
  <c r="K21" i="1"/>
  <c r="P29" i="9" l="1"/>
  <c r="P21" i="9"/>
  <c r="P20" i="9"/>
  <c r="P19" i="9"/>
  <c r="P18" i="9"/>
  <c r="P16" i="9"/>
  <c r="P11" i="9"/>
  <c r="P12" i="9"/>
  <c r="P10" i="9"/>
  <c r="P9" i="9"/>
  <c r="P7" i="9"/>
  <c r="P8" i="9"/>
  <c r="K16" i="1" l="1"/>
  <c r="R21" i="2"/>
  <c r="R20" i="2"/>
  <c r="R16" i="2"/>
  <c r="R15" i="2"/>
  <c r="R10" i="2"/>
  <c r="R11" i="2" s="1"/>
  <c r="R52" i="2"/>
  <c r="R42" i="2"/>
  <c r="R38" i="2"/>
  <c r="R34" i="2"/>
  <c r="K8" i="3"/>
  <c r="R27" i="2" l="1"/>
  <c r="R44" i="2"/>
  <c r="R46" i="2" s="1"/>
  <c r="P13" i="9" s="1"/>
  <c r="D29" i="6"/>
  <c r="R53" i="2" l="1"/>
  <c r="E55" i="5"/>
  <c r="E54" i="5"/>
  <c r="K43" i="1" l="1"/>
  <c r="K46" i="1" s="1"/>
  <c r="U43" i="1"/>
  <c r="T43" i="1"/>
  <c r="S43" i="1"/>
  <c r="R43" i="1"/>
  <c r="Q43" i="1"/>
  <c r="P43" i="1"/>
  <c r="O43" i="1"/>
  <c r="N43" i="1"/>
  <c r="M43" i="1"/>
  <c r="L43" i="1"/>
  <c r="G43" i="1"/>
  <c r="F43" i="1"/>
  <c r="E43" i="1"/>
  <c r="G53" i="6" l="1"/>
  <c r="G56" i="6" s="1"/>
  <c r="E53" i="6" l="1"/>
  <c r="E56" i="6" s="1"/>
  <c r="D53" i="6"/>
  <c r="D56" i="6" s="1"/>
  <c r="S52" i="2" l="1"/>
  <c r="E56" i="5"/>
  <c r="D56" i="5"/>
  <c r="G55" i="5"/>
  <c r="G54" i="5"/>
  <c r="G56" i="5" l="1"/>
  <c r="Q21" i="9"/>
  <c r="Q20" i="9"/>
  <c r="Q19" i="9"/>
  <c r="Q18" i="9"/>
  <c r="Q17" i="9"/>
  <c r="Q16" i="9"/>
  <c r="Q12" i="9"/>
  <c r="Q11" i="9"/>
  <c r="Q7" i="9"/>
  <c r="Q8" i="9"/>
  <c r="Q9" i="9"/>
  <c r="Q10" i="9"/>
  <c r="L16" i="1"/>
  <c r="L46" i="1" s="1"/>
  <c r="S42" i="2"/>
  <c r="S38" i="2"/>
  <c r="S34" i="2"/>
  <c r="S27" i="2"/>
  <c r="S10" i="2"/>
  <c r="S11" i="2" s="1"/>
  <c r="Q29" i="9"/>
  <c r="L8" i="3"/>
  <c r="S44" i="2" l="1"/>
  <c r="S46" i="2" s="1"/>
  <c r="Q13" i="9" s="1"/>
  <c r="E21" i="1"/>
  <c r="E16" i="1"/>
  <c r="T42" i="2"/>
  <c r="T38" i="2"/>
  <c r="T34" i="2"/>
  <c r="T27" i="2"/>
  <c r="E26" i="9"/>
  <c r="E42" i="2"/>
  <c r="E38" i="2"/>
  <c r="E34" i="2"/>
  <c r="T11" i="2"/>
  <c r="E11" i="2"/>
  <c r="S53" i="2" l="1"/>
  <c r="E44" i="2"/>
  <c r="E46" i="2" s="1"/>
  <c r="T44" i="2"/>
  <c r="T46" i="2" s="1"/>
  <c r="E46" i="1"/>
  <c r="T53" i="2" l="1"/>
  <c r="R13" i="9"/>
  <c r="E14" i="3"/>
  <c r="M8" i="3"/>
  <c r="E7" i="3"/>
  <c r="E25" i="9" s="1"/>
  <c r="E6" i="3"/>
  <c r="I16" i="4"/>
  <c r="G16" i="4"/>
  <c r="E8" i="3" l="1"/>
  <c r="M21" i="1"/>
  <c r="M16" i="1"/>
  <c r="M46" i="1" l="1"/>
  <c r="N8" i="3"/>
  <c r="N21" i="1" l="1"/>
  <c r="N16" i="1"/>
  <c r="N46" i="1" s="1"/>
  <c r="O16" i="1"/>
  <c r="F16" i="1"/>
  <c r="U52" i="2"/>
  <c r="U42" i="2"/>
  <c r="U38" i="2"/>
  <c r="U34" i="2"/>
  <c r="U11" i="2"/>
  <c r="U27" i="2"/>
  <c r="D20" i="6"/>
  <c r="U44" i="2" l="1"/>
  <c r="U46" i="2" s="1"/>
  <c r="E20" i="6"/>
  <c r="D60" i="6"/>
  <c r="H16" i="4"/>
  <c r="U53" i="2" l="1"/>
  <c r="S13" i="9"/>
  <c r="H46" i="9"/>
  <c r="H45" i="9"/>
  <c r="H44" i="9"/>
  <c r="H43" i="9"/>
  <c r="O8" i="3" l="1"/>
  <c r="O46" i="1"/>
  <c r="P16" i="1"/>
  <c r="V52" i="2"/>
  <c r="E52" i="2" s="1"/>
  <c r="E53" i="2" s="1"/>
  <c r="AU38" i="2" l="1"/>
  <c r="AT38" i="2"/>
  <c r="AS38" i="2"/>
  <c r="AR38" i="2"/>
  <c r="AQ38" i="2"/>
  <c r="AP38" i="2"/>
  <c r="AO38" i="2"/>
  <c r="AN38" i="2"/>
  <c r="AM38" i="2"/>
  <c r="AL38" i="2"/>
  <c r="AJ38" i="2"/>
  <c r="AI38" i="2"/>
  <c r="AH38" i="2"/>
  <c r="AG38" i="2"/>
  <c r="AF38" i="2"/>
  <c r="AE38" i="2"/>
  <c r="AD38" i="2"/>
  <c r="AC38" i="2"/>
  <c r="AB38" i="2"/>
  <c r="AA38" i="2"/>
  <c r="Z38" i="2"/>
  <c r="Y38" i="2"/>
  <c r="X38" i="2"/>
  <c r="W38" i="2"/>
  <c r="V38" i="2"/>
  <c r="M38" i="2"/>
  <c r="M44" i="2" s="1"/>
  <c r="N38" i="2"/>
  <c r="N44" i="2" s="1"/>
  <c r="L38" i="2"/>
  <c r="L44" i="2" s="1"/>
  <c r="K38" i="2"/>
  <c r="K44" i="2" s="1"/>
  <c r="J38" i="2"/>
  <c r="J44" i="2" s="1"/>
  <c r="I38" i="2"/>
  <c r="I44" i="2" s="1"/>
  <c r="H38" i="2"/>
  <c r="H44" i="2" s="1"/>
  <c r="G38" i="2"/>
  <c r="F38" i="2"/>
  <c r="V42" i="2"/>
  <c r="V34" i="2"/>
  <c r="V27" i="2"/>
  <c r="V11" i="2"/>
  <c r="V44" i="2" l="1"/>
  <c r="V46" i="2" s="1"/>
  <c r="V53" i="2" l="1"/>
  <c r="T13" i="9"/>
  <c r="D59" i="6"/>
  <c r="D12" i="5"/>
  <c r="E12" i="5"/>
  <c r="G12" i="5"/>
  <c r="G18" i="5"/>
  <c r="G21" i="5"/>
  <c r="D29" i="5"/>
  <c r="D31" i="5" s="1"/>
  <c r="E29" i="5"/>
  <c r="E31" i="5" s="1"/>
  <c r="G35" i="5"/>
  <c r="G38" i="5"/>
  <c r="D39" i="5"/>
  <c r="E39" i="5"/>
  <c r="E42" i="5" s="1"/>
  <c r="D46" i="5"/>
  <c r="E46" i="5"/>
  <c r="G46" i="5"/>
  <c r="G59" i="5"/>
  <c r="D59" i="5"/>
  <c r="E59" i="5"/>
  <c r="X8" i="3"/>
  <c r="W8" i="3"/>
  <c r="V8" i="3"/>
  <c r="U8" i="3"/>
  <c r="G8" i="3"/>
  <c r="T8" i="3"/>
  <c r="S8" i="3"/>
  <c r="R8" i="3"/>
  <c r="Q8" i="3"/>
  <c r="F8" i="3"/>
  <c r="P8" i="3"/>
  <c r="Y59" i="2"/>
  <c r="AC52" i="2"/>
  <c r="AA52" i="2"/>
  <c r="Z52" i="2"/>
  <c r="Y52" i="2"/>
  <c r="X52" i="2"/>
  <c r="F51" i="2"/>
  <c r="N46" i="2"/>
  <c r="M46" i="2"/>
  <c r="L46" i="2"/>
  <c r="AU46" i="2"/>
  <c r="AT46" i="2"/>
  <c r="AS46" i="2"/>
  <c r="AR46" i="2"/>
  <c r="K46" i="2"/>
  <c r="AD46" i="2"/>
  <c r="AF44" i="2"/>
  <c r="AF46" i="2" s="1"/>
  <c r="AD13" i="9" s="1"/>
  <c r="H46" i="2"/>
  <c r="AE44" i="2"/>
  <c r="AE46" i="2" s="1"/>
  <c r="AC13" i="9" s="1"/>
  <c r="AB42" i="2"/>
  <c r="G42" i="2"/>
  <c r="AA42" i="2"/>
  <c r="Z42" i="2"/>
  <c r="Y42" i="2"/>
  <c r="W42" i="2"/>
  <c r="AH34" i="2"/>
  <c r="AG34" i="2"/>
  <c r="AC34" i="2"/>
  <c r="AB34" i="2"/>
  <c r="G34" i="2"/>
  <c r="AA34" i="2"/>
  <c r="Z34" i="2"/>
  <c r="Y34" i="2"/>
  <c r="X34" i="2"/>
  <c r="F34" i="2"/>
  <c r="W34" i="2"/>
  <c r="AH27" i="2"/>
  <c r="AG27" i="2"/>
  <c r="AC27" i="2"/>
  <c r="AB27" i="2"/>
  <c r="AA27" i="2"/>
  <c r="Y27" i="2"/>
  <c r="X27" i="2"/>
  <c r="W27" i="2"/>
  <c r="Z21" i="2"/>
  <c r="Z20" i="2"/>
  <c r="Z16" i="2"/>
  <c r="Z15" i="2"/>
  <c r="AH11" i="2"/>
  <c r="AG11" i="2"/>
  <c r="AC11" i="2"/>
  <c r="AB11" i="2"/>
  <c r="G11" i="2"/>
  <c r="AA11" i="2"/>
  <c r="X11" i="2"/>
  <c r="W11" i="2"/>
  <c r="Z10" i="2"/>
  <c r="Z11" i="2" s="1"/>
  <c r="Y10" i="2"/>
  <c r="Y11" i="2" s="1"/>
  <c r="F10" i="2"/>
  <c r="F11" i="2" s="1"/>
  <c r="T21" i="1"/>
  <c r="S21" i="1"/>
  <c r="R21" i="1"/>
  <c r="P21" i="1"/>
  <c r="T16" i="1"/>
  <c r="S16" i="1"/>
  <c r="R16" i="1"/>
  <c r="Q16" i="1"/>
  <c r="Q46" i="1" s="1"/>
  <c r="F46" i="1"/>
  <c r="AD53" i="2" l="1"/>
  <c r="AB13" i="9"/>
  <c r="D64" i="5"/>
  <c r="D65" i="5"/>
  <c r="G29" i="6"/>
  <c r="F52" i="2"/>
  <c r="G39" i="5"/>
  <c r="G29" i="5"/>
  <c r="G31" i="5" s="1"/>
  <c r="T46" i="1"/>
  <c r="G44" i="2"/>
  <c r="G46" i="2" s="1"/>
  <c r="G53" i="2" s="1"/>
  <c r="F44" i="2"/>
  <c r="F46" i="2" s="1"/>
  <c r="S46" i="1"/>
  <c r="R46" i="1"/>
  <c r="P46" i="1"/>
  <c r="AA44" i="2"/>
  <c r="AA46" i="2" s="1"/>
  <c r="AC44" i="2"/>
  <c r="AC46" i="2" s="1"/>
  <c r="Y44" i="2"/>
  <c r="Y46" i="2" s="1"/>
  <c r="W44" i="2"/>
  <c r="W46" i="2" s="1"/>
  <c r="AB44" i="2"/>
  <c r="AB46" i="2" s="1"/>
  <c r="AG44" i="2"/>
  <c r="AG46" i="2" s="1"/>
  <c r="AE13" i="9" s="1"/>
  <c r="Z27" i="2"/>
  <c r="Z44" i="2" s="1"/>
  <c r="Z46" i="2" s="1"/>
  <c r="X44" i="2"/>
  <c r="X46" i="2" s="1"/>
  <c r="G20" i="6"/>
  <c r="X53" i="2" l="1"/>
  <c r="V13" i="9"/>
  <c r="AB53" i="2"/>
  <c r="Z13" i="9"/>
  <c r="AA53" i="2"/>
  <c r="Y13" i="9"/>
  <c r="Z53" i="2"/>
  <c r="X13" i="9"/>
  <c r="W53" i="2"/>
  <c r="U13" i="9"/>
  <c r="AC53" i="2"/>
  <c r="AA13" i="9"/>
  <c r="Y53" i="2"/>
  <c r="W13" i="9"/>
  <c r="D66" i="5"/>
  <c r="F53" i="2"/>
</calcChain>
</file>

<file path=xl/sharedStrings.xml><?xml version="1.0" encoding="utf-8"?>
<sst xmlns="http://schemas.openxmlformats.org/spreadsheetml/2006/main" count="928" uniqueCount="536">
  <si>
    <t>Table of Contents</t>
  </si>
  <si>
    <t xml:space="preserve">Offshore Asset Book                                      </t>
  </si>
  <si>
    <t xml:space="preserve"> </t>
  </si>
  <si>
    <t xml:space="preserve">Onshore Asset Book                                       </t>
  </si>
  <si>
    <t xml:space="preserve">Business drivers highlights               </t>
  </si>
  <si>
    <t>Park
capacity, MW</t>
  </si>
  <si>
    <t>Installed
capacity, MW</t>
  </si>
  <si>
    <t>Orsted ownership
share, %</t>
  </si>
  <si>
    <t>Generation
capacity, MW</t>
  </si>
  <si>
    <t>Financial consolidation</t>
  </si>
  <si>
    <t>Commercial operational date</t>
  </si>
  <si>
    <t>Fixed feed-in tariff, DKK/MWh</t>
  </si>
  <si>
    <t>Denmark</t>
  </si>
  <si>
    <t>Partners</t>
  </si>
  <si>
    <t>Subsidy regime</t>
  </si>
  <si>
    <t>Subsidy expiry</t>
  </si>
  <si>
    <t>Anholt (111 x SWT-3.6-120)</t>
  </si>
  <si>
    <t>50%</t>
  </si>
  <si>
    <t>Pro rata</t>
  </si>
  <si>
    <t>2013</t>
  </si>
  <si>
    <t>Fixed feed-in tariff</t>
  </si>
  <si>
    <t>Horns Rev 2 (91 x SWT-2.3-93)</t>
  </si>
  <si>
    <t>-</t>
  </si>
  <si>
    <t>100%</t>
  </si>
  <si>
    <t>Full</t>
  </si>
  <si>
    <t>2010</t>
  </si>
  <si>
    <t>Nysted (72 x (Bonus) SWT-2.3-82)</t>
  </si>
  <si>
    <t>Pension Danmark, Stadtwerke Lübeck</t>
  </si>
  <si>
    <t>42.75%</t>
  </si>
  <si>
    <t>2003</t>
  </si>
  <si>
    <r>
      <t xml:space="preserve">2016 </t>
    </r>
    <r>
      <rPr>
        <vertAlign val="superscript"/>
        <sz val="7"/>
        <color rgb="FF3B4956"/>
        <rFont val="Orsted Sans"/>
        <family val="3"/>
      </rPr>
      <t>8</t>
    </r>
  </si>
  <si>
    <r>
      <t>Horns Rev 1 (80</t>
    </r>
    <r>
      <rPr>
        <vertAlign val="superscript"/>
        <sz val="7"/>
        <color rgb="FF3B4956"/>
        <rFont val="Orsted Sans"/>
        <family val="3"/>
      </rPr>
      <t>12</t>
    </r>
    <r>
      <rPr>
        <sz val="7"/>
        <color rgb="FF3B4956"/>
        <rFont val="Orsted Sans"/>
        <family val="3"/>
      </rPr>
      <t xml:space="preserve"> x Vestas V80-2.0)</t>
    </r>
  </si>
  <si>
    <t>Vattenfall</t>
  </si>
  <si>
    <t>40%</t>
  </si>
  <si>
    <r>
      <t>Market price + 100DKK/MWh</t>
    </r>
    <r>
      <rPr>
        <vertAlign val="superscript"/>
        <sz val="7"/>
        <color rgb="FF3B4956"/>
        <rFont val="Orsted Sans"/>
        <family val="3"/>
      </rPr>
      <t>3</t>
    </r>
  </si>
  <si>
    <t>Expiry after 20 years</t>
  </si>
  <si>
    <r>
      <t>Avedøre Holme (2 x SWT-3.6-120)</t>
    </r>
    <r>
      <rPr>
        <vertAlign val="superscript"/>
        <sz val="7"/>
        <color rgb="FF3B4956"/>
        <rFont val="Orsted Sans"/>
        <family val="3"/>
      </rPr>
      <t>4</t>
    </r>
  </si>
  <si>
    <t>2009 and 2011</t>
  </si>
  <si>
    <r>
      <t>22,000 full-load hours</t>
    </r>
    <r>
      <rPr>
        <vertAlign val="superscript"/>
        <sz val="7"/>
        <color rgb="FF3B4956"/>
        <rFont val="Orsted Sans"/>
        <family val="3"/>
      </rPr>
      <t>5</t>
    </r>
  </si>
  <si>
    <t>Market price + 250</t>
  </si>
  <si>
    <t>Vindeby (11 x Bonus B35-0.45)</t>
  </si>
  <si>
    <t>1991 (decomissioned 2017)</t>
  </si>
  <si>
    <t>Sub total</t>
  </si>
  <si>
    <t>CfD,
GBP/MWh (Real 2012)</t>
  </si>
  <si>
    <t>United Kingdom</t>
  </si>
  <si>
    <t>ROCs/MWh</t>
  </si>
  <si>
    <t>London Array 1 (175 x SWT-3.6-120)</t>
  </si>
  <si>
    <t>RWE Renewables GmbH, Masdar &amp; CDPQ</t>
  </si>
  <si>
    <t>ROC</t>
  </si>
  <si>
    <t>West of Duddon Sands (108 x SWT-3.6-120)</t>
  </si>
  <si>
    <t>Scottish Power Renewables (Iberdrola)</t>
  </si>
  <si>
    <t>2014</t>
  </si>
  <si>
    <t>Walney 1&amp;2 (51 x SWT-3.6-107 &amp; 51 x SWT-3.6-120)</t>
  </si>
  <si>
    <t>OPW, Greencoat</t>
  </si>
  <si>
    <t>2011 and 2012</t>
  </si>
  <si>
    <t>Lincs (75 x SWT-3.6-120)</t>
  </si>
  <si>
    <t>Westermost Rough (35 x SWT-6.0-154)</t>
  </si>
  <si>
    <t>2015</t>
  </si>
  <si>
    <t>Gunfleet Sands 1&amp;2 (48 x SWT-3.6-107)</t>
  </si>
  <si>
    <t>JERA, Development Bank of Japan (DBJ)</t>
  </si>
  <si>
    <t>Barrow (30 x Vestas V90-3.0)</t>
  </si>
  <si>
    <t>2006</t>
  </si>
  <si>
    <r>
      <t>Burbo Bank (25 x SWT-3.6-107)</t>
    </r>
    <r>
      <rPr>
        <vertAlign val="superscript"/>
        <sz val="7"/>
        <color rgb="FF3B4956"/>
        <rFont val="Orsted Sans"/>
        <family val="3"/>
      </rPr>
      <t xml:space="preserve"> 11</t>
    </r>
  </si>
  <si>
    <t>2007</t>
  </si>
  <si>
    <t>Gunfleet Sands 3 (2 x SWT-6.0-120)</t>
  </si>
  <si>
    <t>Burbo Bank Extension (32 x MVOW V164-8.0)</t>
  </si>
  <si>
    <t>CFD</t>
  </si>
  <si>
    <t>Macquarie (MIRA), RE Fund by Sumitomo/SMBC/DBJ, Funds managed by Arjun and Gravis</t>
  </si>
  <si>
    <r>
      <t>Walney Extension (40 x MVOW V164-8.25</t>
    </r>
    <r>
      <rPr>
        <vertAlign val="superscript"/>
        <sz val="7"/>
        <rFont val="Orsted Sans"/>
        <family val="3"/>
      </rPr>
      <t>11</t>
    </r>
    <r>
      <rPr>
        <sz val="7"/>
        <rFont val="Orsted Sans"/>
        <family val="3"/>
      </rPr>
      <t xml:space="preserve"> &amp; 47 x SWT-7.0-154)</t>
    </r>
  </si>
  <si>
    <t>2033</t>
  </si>
  <si>
    <t>Hornsea 1 (174 x SWT-7.0-154)</t>
  </si>
  <si>
    <t>Global Infrastructure Partners (GIP)</t>
  </si>
  <si>
    <r>
      <t xml:space="preserve">2019 </t>
    </r>
    <r>
      <rPr>
        <vertAlign val="superscript"/>
        <sz val="7"/>
        <color rgb="FF3B4956"/>
        <rFont val="Orsted Sans"/>
        <family val="3"/>
      </rPr>
      <t>7</t>
    </r>
  </si>
  <si>
    <t>Sub total, excl parks under construction</t>
  </si>
  <si>
    <t>Hornsea 2 (165 x SGRE-8.0-167)</t>
  </si>
  <si>
    <r>
      <t xml:space="preserve">2022 </t>
    </r>
    <r>
      <rPr>
        <vertAlign val="superscript"/>
        <sz val="7"/>
        <color rgb="FF3B4956"/>
        <rFont val="Orsted Sans"/>
        <family val="3"/>
      </rPr>
      <t>7</t>
    </r>
  </si>
  <si>
    <t>57.5</t>
  </si>
  <si>
    <t>Sub total, incl. parks under construction</t>
  </si>
  <si>
    <t>Subsidy expiry
period 1</t>
  </si>
  <si>
    <t>Subsidy expiry
period 2</t>
  </si>
  <si>
    <t>Fixed feed-in tariff
period 1, EUR/MWh</t>
  </si>
  <si>
    <t>Fixed feed-in tariff
period 2, EUR/MWh</t>
  </si>
  <si>
    <t>Germany</t>
  </si>
  <si>
    <t>Borkum Riffgrund 1 (78 x SWT-4.0-120)</t>
  </si>
  <si>
    <t>LEGO (Kirkbi), William Demant Invest</t>
  </si>
  <si>
    <t>2023</t>
  </si>
  <si>
    <r>
      <t xml:space="preserve">2025 </t>
    </r>
    <r>
      <rPr>
        <vertAlign val="superscript"/>
        <sz val="7"/>
        <color rgb="FF3B4956"/>
        <rFont val="Orsted Sans"/>
        <family val="3"/>
      </rPr>
      <t>9</t>
    </r>
  </si>
  <si>
    <t>Borkum Riffgrund 2 (56 x MVOW V164-8.0)</t>
  </si>
  <si>
    <t>50,0%</t>
  </si>
  <si>
    <t>2018</t>
  </si>
  <si>
    <t>2026</t>
  </si>
  <si>
    <t>Gode Wind 1 (55 x SWT-6.0-154)</t>
  </si>
  <si>
    <t>Glennmont Partners, The Renewables Infrastructure Group Limited (TRIG)</t>
  </si>
  <si>
    <t>2024</t>
  </si>
  <si>
    <r>
      <t xml:space="preserve">2026 </t>
    </r>
    <r>
      <rPr>
        <vertAlign val="superscript"/>
        <sz val="7"/>
        <color rgb="FF3B4956"/>
        <rFont val="Orsted Sans"/>
        <family val="3"/>
      </rPr>
      <t>9</t>
    </r>
  </si>
  <si>
    <t>Gode Wind 2 (42 x SWT-6.0-154)</t>
  </si>
  <si>
    <t>Sub total, excl. parks under construction</t>
  </si>
  <si>
    <t>Feed-in tariff, USD/MWh</t>
  </si>
  <si>
    <t>USA</t>
  </si>
  <si>
    <t>Price escalator, period 1, %</t>
  </si>
  <si>
    <t>Block Island (5 x GE-6MW)</t>
  </si>
  <si>
    <t xml:space="preserve">- </t>
  </si>
  <si>
    <t>Offtake solution</t>
  </si>
  <si>
    <t>Fixed feed-in tariff, EUR/MWh</t>
  </si>
  <si>
    <t>Netherlands</t>
  </si>
  <si>
    <t>Borssele 1 &amp; 2 (94 x SWT-8.0)</t>
  </si>
  <si>
    <r>
      <t>2035/2036</t>
    </r>
    <r>
      <rPr>
        <vertAlign val="superscript"/>
        <sz val="7"/>
        <color rgb="FF3B4956"/>
        <rFont val="Orsted Sans"/>
        <family val="3"/>
      </rPr>
      <t>10</t>
    </r>
  </si>
  <si>
    <t>Fixed feed-in tariff
period 1, TWD/MWh</t>
  </si>
  <si>
    <t>Fixed feed-in tariff
period 2, TWD/MWh</t>
  </si>
  <si>
    <t>Fixed feed-in tariff TWD/MWh</t>
  </si>
  <si>
    <t>Taiwan</t>
  </si>
  <si>
    <t xml:space="preserve"> JERA, Macquarie Capital &amp; Swancor Renewable Energy</t>
  </si>
  <si>
    <t>One-line</t>
  </si>
  <si>
    <t>Greater Changhua 1 (75 x SGRE-8.0-167)</t>
  </si>
  <si>
    <t>Greater Changhua 2a (36 x SGRE-8.0-167)</t>
  </si>
  <si>
    <r>
      <t>Divested offshore wind farms, but constructed by Ørsted</t>
    </r>
    <r>
      <rPr>
        <vertAlign val="superscript"/>
        <sz val="7"/>
        <color rgb="FF3B4956"/>
        <rFont val="Orsted Sans"/>
        <family val="3"/>
      </rPr>
      <t>6</t>
    </r>
  </si>
  <si>
    <t>Totals</t>
  </si>
  <si>
    <t>MW</t>
  </si>
  <si>
    <t>Decided capacity (Installed capacity, incl divested farms and farms under construction)</t>
  </si>
  <si>
    <t>Installed capacity (Installed capacity, inclusive divested farms but exclusive farms under construction)</t>
  </si>
  <si>
    <t>Generation capacity (Generation capacity, including parks under construction but exclusive divested parks and one-line consolidated farms)</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</si>
  <si>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</si>
  <si>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3</t>
    </r>
    <r>
      <rPr>
        <sz val="7"/>
        <color theme="3"/>
        <rFont val="Orsted Sans"/>
        <family val="3"/>
      </rPr>
      <t xml:space="preserve"> The supplement depends on the development of market price and is increased pro rata – a market price below 260 DKK/MWh equals 100 DKK/MWh and over 360 DKK/MWh 0 DKK/MWh</t>
    </r>
  </si>
  <si>
    <r>
      <rPr>
        <vertAlign val="superscript"/>
        <sz val="7"/>
        <color theme="3"/>
        <rFont val="Orsted Sans"/>
        <family val="3"/>
      </rPr>
      <t>4</t>
    </r>
    <r>
      <rPr>
        <sz val="7"/>
        <color theme="3"/>
        <rFont val="Orsted Sans"/>
        <family val="3"/>
      </rPr>
      <t xml:space="preserve"> Ørsted has installed Avedøre Holme (10,8 MW), however Ørsted has two of the three turbines on Avedøre Holme. </t>
    </r>
  </si>
  <si>
    <r>
      <rPr>
        <vertAlign val="superscript"/>
        <sz val="7"/>
        <color theme="3"/>
        <rFont val="Orsted Sans"/>
        <family val="3"/>
      </rPr>
      <t>5</t>
    </r>
    <r>
      <rPr>
        <sz val="7"/>
        <color theme="3"/>
        <rFont val="Orsted Sans"/>
        <family val="3"/>
      </rPr>
      <t xml:space="preserve"> The first turbine reached approximately 20,019 Full Load Hours, whereas the second turbine is out of subsidy, by 31 December 2016</t>
    </r>
  </si>
  <si>
    <r>
      <rPr>
        <vertAlign val="superscript"/>
        <sz val="7"/>
        <color theme="3"/>
        <rFont val="Orsted Sans"/>
        <family val="3"/>
      </rPr>
      <t>6</t>
    </r>
    <r>
      <rPr>
        <sz val="7"/>
        <color theme="3"/>
        <rFont val="Orsted Sans"/>
        <family val="3"/>
      </rPr>
      <t xml:space="preserve"> Kentish Flats (90MW), Frederikshavn (11MW), Tunø Knob (5MW) and Middelgrunden (40MW)</t>
    </r>
  </si>
  <si>
    <r>
      <rPr>
        <vertAlign val="superscript"/>
        <sz val="7"/>
        <color theme="3"/>
        <rFont val="Orsted Sans"/>
        <family val="3"/>
      </rPr>
      <t xml:space="preserve">7 </t>
    </r>
    <r>
      <rPr>
        <sz val="7"/>
        <color theme="3"/>
        <rFont val="Orsted Sans"/>
        <family val="3"/>
      </rPr>
      <t>Expected year of commissioning</t>
    </r>
  </si>
  <si>
    <r>
      <rPr>
        <vertAlign val="superscript"/>
        <sz val="7"/>
        <color theme="3"/>
        <rFont val="Orsted Sans"/>
        <family val="3"/>
      </rPr>
      <t xml:space="preserve">8 </t>
    </r>
    <r>
      <rPr>
        <sz val="7"/>
        <color theme="3"/>
        <rFont val="Orsted Sans"/>
        <family val="3"/>
      </rPr>
      <t>After expiry of fixed feed-in-tariff period expected in 2016, Nysted will receive market price + supplement dependent on the development of market price which is increased pro rata – a market price below 260 DKK/MWh equals 100 DKK/MWh and over 360 DKK/MWh 0 DKK/MWh</t>
    </r>
  </si>
  <si>
    <r>
      <rPr>
        <vertAlign val="superscript"/>
        <sz val="7"/>
        <color theme="3"/>
        <rFont val="Orsted Sans"/>
        <family val="3"/>
      </rPr>
      <t>9</t>
    </r>
    <r>
      <rPr>
        <sz val="7"/>
        <color theme="3"/>
        <rFont val="Orsted Sans"/>
        <family val="3"/>
      </rPr>
      <t xml:space="preserve"> Floor price of 39 EUR/MWh for up to 20 years</t>
    </r>
  </si>
  <si>
    <r>
      <rPr>
        <vertAlign val="superscript"/>
        <sz val="7"/>
        <color theme="3"/>
        <rFont val="Orsted Sans"/>
        <family val="3"/>
      </rPr>
      <t>12</t>
    </r>
    <r>
      <rPr>
        <sz val="7"/>
        <color theme="3"/>
        <rFont val="Orsted Sans"/>
        <family val="3"/>
      </rPr>
      <t xml:space="preserve"> 80 turbines were constructed, however, today the wind farm consists of 79 turbines as one turbine was not replaced after a lightning incident in 2014</t>
    </r>
  </si>
  <si>
    <r>
      <t>Subsidy Qualification Level</t>
    </r>
    <r>
      <rPr>
        <vertAlign val="superscript"/>
        <sz val="7"/>
        <color rgb="FF3B4956"/>
        <rFont val="Orsted Sans"/>
        <family val="3"/>
      </rPr>
      <t>3</t>
    </r>
  </si>
  <si>
    <t>Wind</t>
  </si>
  <si>
    <t>2017</t>
  </si>
  <si>
    <r>
      <t>PTC</t>
    </r>
    <r>
      <rPr>
        <vertAlign val="superscript"/>
        <sz val="7"/>
        <color rgb="FF3B4956"/>
        <rFont val="Orsted Sans"/>
        <family val="3"/>
      </rPr>
      <t>2</t>
    </r>
  </si>
  <si>
    <t>100% PTC</t>
  </si>
  <si>
    <t>2019</t>
  </si>
  <si>
    <t>2020</t>
  </si>
  <si>
    <t>Sub total, incl parks under construction</t>
  </si>
  <si>
    <t>Solar</t>
  </si>
  <si>
    <r>
      <t>Oak</t>
    </r>
    <r>
      <rPr>
        <vertAlign val="superscript"/>
        <sz val="7"/>
        <color rgb="FF3B4956"/>
        <rFont val="Orsted Sans"/>
        <family val="3"/>
      </rPr>
      <t>5</t>
    </r>
  </si>
  <si>
    <t>0%</t>
  </si>
  <si>
    <r>
      <t>Permian energy center</t>
    </r>
    <r>
      <rPr>
        <vertAlign val="superscript"/>
        <sz val="7"/>
        <color rgb="FF3B4956"/>
        <rFont val="Orsted Sans"/>
        <family val="3"/>
      </rPr>
      <t>4</t>
    </r>
  </si>
  <si>
    <t>Generation capacity (Generation capacity, including wind farms under
construction but exclusive divested farms and one-line consolidated farms)</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</si>
  <si>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</si>
  <si>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2</t>
    </r>
    <r>
      <rPr>
        <sz val="7"/>
        <color theme="3"/>
        <rFont val="Orsted Sans"/>
        <family val="3"/>
      </rPr>
      <t xml:space="preserve"> Production tax credits</t>
    </r>
  </si>
  <si>
    <r>
      <rPr>
        <vertAlign val="superscript"/>
        <sz val="7"/>
        <color theme="3"/>
        <rFont val="Orsted Sans"/>
        <family val="3"/>
      </rPr>
      <t xml:space="preserve">3 </t>
    </r>
    <r>
      <rPr>
        <sz val="7"/>
        <color theme="3"/>
        <rFont val="Orsted Sans"/>
        <family val="3"/>
      </rPr>
      <t xml:space="preserve">100% PTC qualification yielded $24/MWh tax credit in 2018 and is adjusted yearly with inflation
</t>
    </r>
  </si>
  <si>
    <r>
      <rPr>
        <vertAlign val="superscript"/>
        <sz val="7"/>
        <color theme="3"/>
        <rFont val="Orsted Sans"/>
        <family val="3"/>
      </rPr>
      <t>5</t>
    </r>
    <r>
      <rPr>
        <sz val="7"/>
        <color theme="3"/>
        <rFont val="Orsted Sans"/>
        <family val="3"/>
      </rPr>
      <t xml:space="preserve"> Divested in June 2020</t>
    </r>
  </si>
  <si>
    <t>Type</t>
  </si>
  <si>
    <t>Ørsted
ownership share
%</t>
  </si>
  <si>
    <t>Fuel Type</t>
  </si>
  <si>
    <t>Heat generation capacity (MW(th))</t>
  </si>
  <si>
    <t>Heat generation capacity based on biomass (MW (th))</t>
  </si>
  <si>
    <t>Power generationcapacity
(MW(e))</t>
  </si>
  <si>
    <t>Start-up year (major overhaul/lifetime extension)</t>
  </si>
  <si>
    <t>CHP</t>
  </si>
  <si>
    <t>Pellets, coal, fuel oil</t>
  </si>
  <si>
    <t>2016</t>
  </si>
  <si>
    <t>1990</t>
  </si>
  <si>
    <t>Pellets, straw, gas, fuel oil</t>
  </si>
  <si>
    <t>2002</t>
  </si>
  <si>
    <t>Coal, fuel oil</t>
  </si>
  <si>
    <t>n.a.</t>
  </si>
  <si>
    <t>Wood chips, gas oil</t>
  </si>
  <si>
    <t>1992</t>
  </si>
  <si>
    <t>Pellets, chips, gas</t>
  </si>
  <si>
    <t>2002 (co-firing), 2009 (conversion)</t>
  </si>
  <si>
    <t>1982 (2009)</t>
  </si>
  <si>
    <t>Wood chips, gas, gas oil</t>
  </si>
  <si>
    <t>1997</t>
  </si>
  <si>
    <t>Pellets, straw, coal, fuel oil</t>
  </si>
  <si>
    <t>1984 (2014)</t>
  </si>
  <si>
    <t>Gas</t>
  </si>
  <si>
    <t>1985 (2006)</t>
  </si>
  <si>
    <t>Heat</t>
  </si>
  <si>
    <t>1994 (2008)</t>
  </si>
  <si>
    <t>Power</t>
  </si>
  <si>
    <t>Gas oil</t>
  </si>
  <si>
    <t>1974-76 (2007-08)</t>
  </si>
  <si>
    <t>Total</t>
  </si>
  <si>
    <t>Offshore wind farms</t>
  </si>
  <si>
    <r>
      <t>Generation Ørsted share</t>
    </r>
    <r>
      <rPr>
        <sz val="7"/>
        <color rgb="FF3B4956"/>
        <rFont val="Orsted Sans"/>
        <family val="3"/>
      </rPr>
      <t>, GWh</t>
    </r>
  </si>
  <si>
    <t>FY
 2019</t>
  </si>
  <si>
    <r>
      <t>FY
 2018</t>
    </r>
    <r>
      <rPr>
        <vertAlign val="superscript"/>
        <sz val="7"/>
        <color rgb="FF3B4956"/>
        <rFont val="Orsted Sans"/>
        <family val="3"/>
      </rPr>
      <t>1</t>
    </r>
  </si>
  <si>
    <t>FY
 2017</t>
  </si>
  <si>
    <t>FY
 2016</t>
  </si>
  <si>
    <t>FY
 2015</t>
  </si>
  <si>
    <t>FY
 2014</t>
  </si>
  <si>
    <t>FY
 2013</t>
  </si>
  <si>
    <t>FY
 2012</t>
  </si>
  <si>
    <t>FY
 2011</t>
  </si>
  <si>
    <t>Q2
 2020</t>
  </si>
  <si>
    <t>Q1
 2020</t>
  </si>
  <si>
    <t>Q4
 2019</t>
  </si>
  <si>
    <r>
      <t>Q3
 2019</t>
    </r>
    <r>
      <rPr>
        <vertAlign val="superscript"/>
        <sz val="7"/>
        <color rgb="FF3B4956"/>
        <rFont val="Orsted Sans"/>
        <family val="3"/>
      </rPr>
      <t>2</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</si>
  <si>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</si>
  <si>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</si>
  <si>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</si>
  <si>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</si>
  <si>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</si>
  <si>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</si>
  <si>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t>Q4
 2017</t>
  </si>
  <si>
    <t>Q3
 2017</t>
  </si>
  <si>
    <t>Q2
 2017</t>
  </si>
  <si>
    <t>Q1
 2017</t>
  </si>
  <si>
    <t>Q4
 2016</t>
  </si>
  <si>
    <t>Q2
 2016</t>
  </si>
  <si>
    <t>Q1
 2016</t>
  </si>
  <si>
    <t>Q4
 2015</t>
  </si>
  <si>
    <t>Q3
 2015</t>
  </si>
  <si>
    <t>Q2
 2015</t>
  </si>
  <si>
    <t>Q1
 2015</t>
  </si>
  <si>
    <t>Q4
 2014</t>
  </si>
  <si>
    <t>Q3
 2014</t>
  </si>
  <si>
    <t>Q2
 2014</t>
  </si>
  <si>
    <t>Q1
 2014</t>
  </si>
  <si>
    <t xml:space="preserve">    Anholt</t>
  </si>
  <si>
    <t xml:space="preserve">    Horns Rev 1</t>
  </si>
  <si>
    <t xml:space="preserve">    Horns Rev 2</t>
  </si>
  <si>
    <t xml:space="preserve">    Nysted</t>
  </si>
  <si>
    <t xml:space="preserve">    Other DK farms (Avedøre Holme)</t>
  </si>
  <si>
    <r>
      <t xml:space="preserve">  </t>
    </r>
    <r>
      <rPr>
        <sz val="7"/>
        <color rgb="FF3B4956"/>
        <rFont val="Orsted Sans"/>
        <family val="3"/>
      </rPr>
      <t>Barrow (one-line consolidated in 2013 and 2014)</t>
    </r>
  </si>
  <si>
    <t xml:space="preserve">    Burbo Bank 1+2</t>
  </si>
  <si>
    <t xml:space="preserve">    Gunfleet Sands 1+2</t>
  </si>
  <si>
    <t xml:space="preserve">    Gunfleet Sand Demo</t>
  </si>
  <si>
    <t xml:space="preserve">    Lincs (pro-rata consolidated from February 2017)</t>
  </si>
  <si>
    <t xml:space="preserve">    London Array 1</t>
  </si>
  <si>
    <t xml:space="preserve">    Walney 1&amp;2</t>
  </si>
  <si>
    <t xml:space="preserve">    Walney 3&amp;4</t>
  </si>
  <si>
    <t xml:space="preserve">    West of Duddon Sands</t>
  </si>
  <si>
    <t xml:space="preserve">    Westermost Rough</t>
  </si>
  <si>
    <t xml:space="preserve">    Race Bank</t>
  </si>
  <si>
    <t xml:space="preserve">    Hornsea 1</t>
  </si>
  <si>
    <t xml:space="preserve">    Borkum Riffgrund 1</t>
  </si>
  <si>
    <t xml:space="preserve">    Borkum Riffgrund 2</t>
  </si>
  <si>
    <t xml:space="preserve">    Gode Wind 1</t>
  </si>
  <si>
    <t xml:space="preserve">    Gode Wind 2</t>
  </si>
  <si>
    <t xml:space="preserve">     Borssele 1&amp;2</t>
  </si>
  <si>
    <t>United States</t>
  </si>
  <si>
    <t xml:space="preserve">    Block Island</t>
  </si>
  <si>
    <t>Legacy</t>
  </si>
  <si>
    <r>
      <t xml:space="preserve">Total  generation, </t>
    </r>
    <r>
      <rPr>
        <sz val="7"/>
        <color rgb="FF3B4956"/>
        <rFont val="Orsted Sans"/>
        <family val="3"/>
      </rPr>
      <t>GWh</t>
    </r>
  </si>
  <si>
    <r>
      <t>Other generation</t>
    </r>
    <r>
      <rPr>
        <sz val="7"/>
        <color rgb="FF3B4956"/>
        <rFont val="Orsted Sans"/>
        <family val="3"/>
      </rPr>
      <t>, GWh</t>
    </r>
  </si>
  <si>
    <t xml:space="preserve">    Lincs one-line consolidation</t>
  </si>
  <si>
    <t xml:space="preserve">    Barrow one-line consolidation</t>
  </si>
  <si>
    <t xml:space="preserve">    Formosa 1 one-line consolidation</t>
  </si>
  <si>
    <r>
      <t xml:space="preserve">Total generation, including one-line consolidation, </t>
    </r>
    <r>
      <rPr>
        <sz val="7"/>
        <color rgb="FF3B4956"/>
        <rFont val="Orsted Sans"/>
        <family val="3"/>
      </rPr>
      <t>GWh</t>
    </r>
  </si>
  <si>
    <r>
      <t>Sales</t>
    </r>
    <r>
      <rPr>
        <sz val="7"/>
        <color rgb="FF3B4956"/>
        <rFont val="Orsted Sans"/>
        <family val="3"/>
      </rPr>
      <t>, GWh</t>
    </r>
  </si>
  <si>
    <t>Power sales</t>
  </si>
  <si>
    <t>Business drivers</t>
  </si>
  <si>
    <t>Decided (FID'ed) and installed capacity, offshore wind, GW</t>
  </si>
  <si>
    <t xml:space="preserve">Installed capacity, offshore wind, GW </t>
  </si>
  <si>
    <t xml:space="preserve">Generation capacity, offshore wind, GW </t>
  </si>
  <si>
    <t>Wind speed, m/s</t>
  </si>
  <si>
    <t>Load factor, %</t>
  </si>
  <si>
    <t>Availability, %</t>
  </si>
  <si>
    <r>
      <rPr>
        <vertAlign val="superscript"/>
        <sz val="7"/>
        <color rgb="FF3B4956"/>
        <rFont val="Orsted Sans"/>
        <family val="3"/>
      </rPr>
      <t xml:space="preserve">1 </t>
    </r>
    <r>
      <rPr>
        <sz val="7"/>
        <color rgb="FF3B4956"/>
        <rFont val="Orsted Sans"/>
        <family val="3"/>
      </rPr>
      <t>Reportable segments are reorganised as of November 2019. 2018 and 2019 figures are restated.</t>
    </r>
  </si>
  <si>
    <t xml:space="preserve">Onshore wind and solar farms </t>
  </si>
  <si>
    <t>FY 
2019</t>
  </si>
  <si>
    <t>FY
 2018</t>
  </si>
  <si>
    <t>Q3
2020</t>
  </si>
  <si>
    <t>Q2 
2020</t>
  </si>
  <si>
    <t>Q1 
2020</t>
  </si>
  <si>
    <t>Q4 
2019</t>
  </si>
  <si>
    <t>Q3 
2019</t>
  </si>
  <si>
    <t>Q2
 2019</t>
  </si>
  <si>
    <t>Q1
 2019</t>
  </si>
  <si>
    <t>Q4
 2018</t>
  </si>
  <si>
    <t>United states - wind farms</t>
  </si>
  <si>
    <t xml:space="preserve">     Oak</t>
  </si>
  <si>
    <r>
      <t xml:space="preserve">Total generation, </t>
    </r>
    <r>
      <rPr>
        <sz val="7"/>
        <color rgb="FF3B4956"/>
        <rFont val="Orsted Sans"/>
        <family val="3"/>
      </rPr>
      <t>GWh</t>
    </r>
  </si>
  <si>
    <r>
      <t>Business drivers</t>
    </r>
    <r>
      <rPr>
        <b/>
        <vertAlign val="superscript"/>
        <sz val="7"/>
        <color rgb="FF3B4956"/>
        <rFont val="Orsted Sans"/>
        <family val="3"/>
      </rPr>
      <t>1</t>
    </r>
  </si>
  <si>
    <t xml:space="preserve">Generation capacity, onshore wind and solar, GW </t>
  </si>
  <si>
    <t>Decided (FID'ed) and installed capacity, solar, MW</t>
  </si>
  <si>
    <t xml:space="preserve">Installed capacity, solar, MW </t>
  </si>
  <si>
    <t xml:space="preserve">Generation capacity, solar, MW </t>
  </si>
  <si>
    <r>
      <t xml:space="preserve">0 </t>
    </r>
    <r>
      <rPr>
        <vertAlign val="superscript"/>
        <sz val="7"/>
        <color rgb="FF3B4956"/>
        <rFont val="Orsted Sans"/>
        <family val="3"/>
      </rPr>
      <t>1</t>
    </r>
  </si>
  <si>
    <r>
      <rPr>
        <vertAlign val="superscript"/>
        <sz val="7"/>
        <color rgb="FF3B4956"/>
        <rFont val="Orsted Sans"/>
        <family val="3"/>
      </rPr>
      <t>1</t>
    </r>
    <r>
      <rPr>
        <sz val="7"/>
        <color rgb="FF3B4956"/>
        <rFont val="Orsted Sans"/>
        <family val="3"/>
      </rPr>
      <t xml:space="preserve"> Oak solar divested in June 2020</t>
    </r>
  </si>
  <si>
    <r>
      <t>FY 
2018</t>
    </r>
    <r>
      <rPr>
        <vertAlign val="superscript"/>
        <sz val="7"/>
        <color rgb="FF3B4956"/>
        <rFont val="Orsted Sans"/>
        <family val="3"/>
      </rPr>
      <t>1</t>
    </r>
  </si>
  <si>
    <r>
      <t>Q3 
2019</t>
    </r>
    <r>
      <rPr>
        <vertAlign val="superscript"/>
        <sz val="7"/>
        <color rgb="FF3B4956"/>
        <rFont val="Orsted Sans"/>
        <family val="3"/>
      </rPr>
      <t>1</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</si>
  <si>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</si>
  <si>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</si>
  <si>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</si>
  <si>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</si>
  <si>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</si>
  <si>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</si>
  <si>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r>
      <rPr>
        <b/>
        <sz val="7"/>
        <color rgb="FF3B4956"/>
        <rFont val="Orsted Sans"/>
        <family val="3"/>
      </rPr>
      <t>Power and heat generation</t>
    </r>
    <r>
      <rPr>
        <sz val="7"/>
        <color rgb="FF3B4956"/>
        <rFont val="Orsted Sans"/>
        <family val="3"/>
      </rPr>
      <t>, GWh</t>
    </r>
  </si>
  <si>
    <t>Heat generation</t>
  </si>
  <si>
    <t>Power generation</t>
  </si>
  <si>
    <t>Distribution and sales, GWh</t>
  </si>
  <si>
    <t>Power distribution</t>
  </si>
  <si>
    <t>Gas sales</t>
  </si>
  <si>
    <t>Degree days, number</t>
  </si>
  <si>
    <t>Consolidated financial highlights (continuing operations)</t>
  </si>
  <si>
    <t>FY
2019</t>
  </si>
  <si>
    <t>FY
2017</t>
  </si>
  <si>
    <t>FY
2016</t>
  </si>
  <si>
    <t>FY
2015</t>
  </si>
  <si>
    <t>FY
2014</t>
  </si>
  <si>
    <t>FY
2013</t>
  </si>
  <si>
    <t>Q2
2020</t>
  </si>
  <si>
    <t>Q1
2020</t>
  </si>
  <si>
    <t>Q4
2019</t>
  </si>
  <si>
    <t>Q4
2017</t>
  </si>
  <si>
    <t>Q3
2017</t>
  </si>
  <si>
    <t>Q2
2017</t>
  </si>
  <si>
    <t>Q1
2017</t>
  </si>
  <si>
    <t>Q4
2016</t>
  </si>
  <si>
    <t>Q3
2016</t>
  </si>
  <si>
    <t>Q2
2016</t>
  </si>
  <si>
    <t>Q1
2016</t>
  </si>
  <si>
    <t>Q4
2015</t>
  </si>
  <si>
    <t>Q3
2015</t>
  </si>
  <si>
    <t>Q2
2015</t>
  </si>
  <si>
    <t>Q1
2015</t>
  </si>
  <si>
    <t>Offshore</t>
  </si>
  <si>
    <t>Installed capacity, offshore wind, GW</t>
  </si>
  <si>
    <t>Generation capacity, offshore wind, GW</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</si>
  <si>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</si>
  <si>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</si>
  <si>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</si>
  <si>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</si>
  <si>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t>Onshore</t>
  </si>
  <si>
    <t>Generation capacity, wind and solar, GW</t>
  </si>
  <si>
    <t>Heat generation, TWh</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</si>
  <si>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</si>
  <si>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</si>
  <si>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</si>
  <si>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</si>
  <si>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t>Eliminations</t>
  </si>
  <si>
    <t>Bioenergy</t>
  </si>
  <si>
    <t>Customers solutions</t>
  </si>
  <si>
    <t>Power sales, TWh</t>
  </si>
  <si>
    <t>Oil &amp; Gas</t>
  </si>
  <si>
    <t>Oil and gas production, million BOE</t>
  </si>
  <si>
    <t>EBITDA</t>
  </si>
  <si>
    <t>Free Cash Flow</t>
  </si>
  <si>
    <t>Capital employed</t>
  </si>
  <si>
    <t>Social &amp; Environmental</t>
  </si>
  <si>
    <t>Employees (FTE), number</t>
  </si>
  <si>
    <r>
      <t>Lost time injury frequency (LTIF)</t>
    </r>
    <r>
      <rPr>
        <vertAlign val="superscript"/>
        <sz val="7"/>
        <color rgb="FF3B4956"/>
        <rFont val="Orsted Sans"/>
        <family val="3"/>
      </rPr>
      <t>8</t>
    </r>
    <r>
      <rPr>
        <sz val="7"/>
        <color rgb="FF3B4956"/>
        <rFont val="Orsted Sans"/>
        <family val="3"/>
      </rPr>
      <t>, per 1 million hours worked</t>
    </r>
  </si>
  <si>
    <t>1,,5</t>
  </si>
  <si>
    <t>Fatalities, number</t>
  </si>
  <si>
    <t>0</t>
  </si>
  <si>
    <t>Green share of energy generation, %</t>
  </si>
  <si>
    <t>Greenhouse gas intensity, g CO2e/kWh</t>
  </si>
  <si>
    <t>Willow Springs  (100 x GE-2.5)</t>
  </si>
  <si>
    <t>Amazon (110 x GE-2.3)</t>
  </si>
  <si>
    <t>Tahoka (120 x GE-2.5)</t>
  </si>
  <si>
    <t>Lockett (75 x GE-2.45)</t>
  </si>
  <si>
    <t>Sage Draw (120 x GE-2.82)</t>
  </si>
  <si>
    <t>Plum Creek (82 x GE-2.8)</t>
  </si>
  <si>
    <t>Willow Creek (5 x GE-2.3, 33 x GE-2.78)</t>
  </si>
  <si>
    <t xml:space="preserve">    Willow springs</t>
  </si>
  <si>
    <t xml:space="preserve">    Amazon</t>
  </si>
  <si>
    <t xml:space="preserve">    Tahoka</t>
  </si>
  <si>
    <t xml:space="preserve">    Lockett</t>
  </si>
  <si>
    <t xml:space="preserve">    Sage draw</t>
  </si>
  <si>
    <t xml:space="preserve">    Plum creek</t>
  </si>
  <si>
    <t>Q4
2020</t>
  </si>
  <si>
    <t>FY
2020</t>
  </si>
  <si>
    <t>FY 
2020</t>
  </si>
  <si>
    <t>Q4
 2020</t>
  </si>
  <si>
    <t>FY
 2020</t>
  </si>
  <si>
    <t>Biogas</t>
  </si>
  <si>
    <t xml:space="preserve">    Renescience Northwich</t>
  </si>
  <si>
    <t>Old 300</t>
  </si>
  <si>
    <t>Haystack</t>
  </si>
  <si>
    <t>Q3
 2020</t>
  </si>
  <si>
    <t>Muscle Shoals</t>
  </si>
  <si>
    <r>
      <t xml:space="preserve">10 TWh </t>
    </r>
    <r>
      <rPr>
        <vertAlign val="superscript"/>
        <sz val="7"/>
        <color rgb="FF3B4956"/>
        <rFont val="Orsted Sans"/>
        <family val="3"/>
      </rPr>
      <t>2</t>
    </r>
  </si>
  <si>
    <t>Expired 2020, market price</t>
  </si>
  <si>
    <t>Expired 2016, market price</t>
  </si>
  <si>
    <t>AIP, Industriens Pension, Lærerenes Pension,  Lægernes Pensionskasse</t>
  </si>
  <si>
    <r>
      <rPr>
        <vertAlign val="superscript"/>
        <sz val="7"/>
        <color theme="3"/>
        <rFont val="Orsted Sans"/>
        <family val="3"/>
      </rPr>
      <t xml:space="preserve">10 </t>
    </r>
    <r>
      <rPr>
        <sz val="7"/>
        <color theme="3"/>
        <rFont val="Orsted Sans"/>
        <family val="3"/>
      </rPr>
      <t>The 15 year subsidy is based on a "banking system", potentially allowing for subsidy to run into year 16.</t>
    </r>
  </si>
  <si>
    <r>
      <t xml:space="preserve">2020 </t>
    </r>
    <r>
      <rPr>
        <vertAlign val="superscript"/>
        <sz val="7"/>
        <color rgb="FF3B4956"/>
        <rFont val="Orsted Sans"/>
        <family val="3"/>
      </rPr>
      <t>10</t>
    </r>
  </si>
  <si>
    <t>Q1
 2021</t>
  </si>
  <si>
    <t>Q1
2021</t>
  </si>
  <si>
    <t>Bioenergy &amp; Other</t>
  </si>
  <si>
    <t xml:space="preserve">Bio Asset Book                                     </t>
  </si>
  <si>
    <t>Formosa 1, Phase 1 (2 x SWT-4.0-120)</t>
  </si>
  <si>
    <t>Formosa 1, Phase 2 (20 x SWT-6.0-154)</t>
  </si>
  <si>
    <t>2029</t>
  </si>
  <si>
    <t>2039</t>
  </si>
  <si>
    <t xml:space="preserve">     Permian energy center</t>
  </si>
  <si>
    <t>Q2
2021</t>
  </si>
  <si>
    <t>For accounting policies, please see pages 173-174 in annual report 2020</t>
  </si>
  <si>
    <t>Europe</t>
  </si>
  <si>
    <t>Knockawarriga 1</t>
  </si>
  <si>
    <t>Knockawarriga 2</t>
  </si>
  <si>
    <t>Booltiagh 1</t>
  </si>
  <si>
    <t>Booltiagh 2</t>
  </si>
  <si>
    <t>Smithstown</t>
  </si>
  <si>
    <t>Lisheen 1</t>
  </si>
  <si>
    <t>Lisheen 2</t>
  </si>
  <si>
    <t>Garracummer</t>
  </si>
  <si>
    <t>Ballymartin</t>
  </si>
  <si>
    <t>Flughland</t>
  </si>
  <si>
    <t>Inchincoosh</t>
  </si>
  <si>
    <t>Sillahertane</t>
  </si>
  <si>
    <t>Sorne 1</t>
  </si>
  <si>
    <t>Sorne 2</t>
  </si>
  <si>
    <t>Kilgarvan</t>
  </si>
  <si>
    <t>Gneeves</t>
  </si>
  <si>
    <t>Mienvee</t>
  </si>
  <si>
    <t>Owen reagh 1</t>
  </si>
  <si>
    <t>Owen reagh 2</t>
  </si>
  <si>
    <t>2008</t>
  </si>
  <si>
    <t>2005</t>
  </si>
  <si>
    <t>2009</t>
  </si>
  <si>
    <t>2011</t>
  </si>
  <si>
    <t>2004</t>
  </si>
  <si>
    <t>REFIT 1</t>
  </si>
  <si>
    <t>REFIT2</t>
  </si>
  <si>
    <t>REFIT 2</t>
  </si>
  <si>
    <t>CPPA</t>
  </si>
  <si>
    <t>REFIT 1 / CPPA</t>
  </si>
  <si>
    <t>Expired</t>
  </si>
  <si>
    <t>Europe - wind farms</t>
  </si>
  <si>
    <t>Kennoxhead</t>
  </si>
  <si>
    <t>N/A</t>
  </si>
  <si>
    <t>Q2
 2021</t>
  </si>
  <si>
    <t>Wind speed, Europe, m/s</t>
  </si>
  <si>
    <t>Wind speed, US, m/s</t>
  </si>
  <si>
    <t>Load factor, US solar, %</t>
  </si>
  <si>
    <t>Load factor, Europe, %</t>
  </si>
  <si>
    <t>Load factor, US wind, %</t>
  </si>
  <si>
    <t>Availability, US wind, %</t>
  </si>
  <si>
    <t>Availability, US solar, %</t>
  </si>
  <si>
    <t>Availability, Europe, %</t>
  </si>
  <si>
    <t>2031 and 2032</t>
  </si>
  <si>
    <t>Race Bank (91 x SWT-6.0-154)</t>
  </si>
  <si>
    <r>
      <t xml:space="preserve">13 </t>
    </r>
    <r>
      <rPr>
        <sz val="7"/>
        <color theme="3"/>
        <rFont val="Orsted Sans"/>
        <family val="3"/>
      </rPr>
      <t>Developers have the option to choose between a 20-year flat tariff of TWD5,516 per MWh or a tiered tariff of TWD6,279.5 per MWh for the first 10 years and TWD4,142.2 per MWh for the subsequent 10 years.  Ørsted  has chosen the tiered rate.</t>
    </r>
  </si>
  <si>
    <r>
      <t xml:space="preserve">2038 </t>
    </r>
    <r>
      <rPr>
        <vertAlign val="superscript"/>
        <sz val="7"/>
        <color rgb="FF3B4956"/>
        <rFont val="Orsted Sans"/>
        <family val="3"/>
      </rPr>
      <t>15</t>
    </r>
  </si>
  <si>
    <r>
      <t xml:space="preserve">15 </t>
    </r>
    <r>
      <rPr>
        <sz val="7"/>
        <color theme="1" tint="0.34998626667073579"/>
        <rFont val="Orsted Sans Office"/>
      </rPr>
      <t xml:space="preserve"> 12 months window to start CfD subsidy. Expiry date dependent on start date.</t>
    </r>
  </si>
  <si>
    <t>Pension Danmark, AIP Management</t>
  </si>
  <si>
    <t>AIP Management, PFA</t>
  </si>
  <si>
    <t>Gulf Energy</t>
  </si>
  <si>
    <t>Norges Bank Investment Management (NBIM)</t>
  </si>
  <si>
    <t xml:space="preserve">     Muscle Shoals</t>
  </si>
  <si>
    <r>
      <rPr>
        <vertAlign val="superscript"/>
        <sz val="7"/>
        <color theme="3"/>
        <rFont val="Orsted Sans"/>
        <family val="3"/>
      </rPr>
      <t>4</t>
    </r>
    <r>
      <rPr>
        <sz val="7"/>
        <color theme="3"/>
        <rFont val="Orsted Sans"/>
        <family val="3"/>
      </rPr>
      <t xml:space="preserve"> Including storage (40 MWac)</t>
    </r>
  </si>
  <si>
    <t>Q3
 2021</t>
  </si>
  <si>
    <t>Q3
2021</t>
  </si>
  <si>
    <t xml:space="preserve">    Willow creek</t>
  </si>
  <si>
    <t xml:space="preserve">    Western trail</t>
  </si>
  <si>
    <r>
      <t>Installed capacity, wind and solar</t>
    </r>
    <r>
      <rPr>
        <vertAlign val="superscript"/>
        <sz val="7"/>
        <color rgb="FF3B4956"/>
        <rFont val="Orsted Sans"/>
        <family val="3"/>
      </rPr>
      <t>9</t>
    </r>
    <r>
      <rPr>
        <sz val="7"/>
        <color rgb="FF3B4956"/>
        <rFont val="Orsted Sans"/>
        <family val="3"/>
      </rPr>
      <t>, GW</t>
    </r>
  </si>
  <si>
    <t>2021</t>
  </si>
  <si>
    <t>Plants</t>
  </si>
  <si>
    <t xml:space="preserve">    Avedøre Power Station, unit 1</t>
  </si>
  <si>
    <t xml:space="preserve">    Avedøre Power Station, unit 2</t>
  </si>
  <si>
    <t xml:space="preserve">    Asnæs Power Station, unit 6</t>
  </si>
  <si>
    <t xml:space="preserve">    Esbjerg Power Station, unit 3</t>
  </si>
  <si>
    <t xml:space="preserve">    Herning Power Station</t>
  </si>
  <si>
    <t xml:space="preserve">    Skærbæk Power Station, unit 3</t>
  </si>
  <si>
    <t xml:space="preserve">    Studstrup Power Station, unit 3</t>
  </si>
  <si>
    <t xml:space="preserve">    H.C. Ørsted Power Station</t>
  </si>
  <si>
    <t xml:space="preserve">    Svanemølle Power Station</t>
  </si>
  <si>
    <t xml:space="preserve">    Kyndby and Masnedø Power Station</t>
  </si>
  <si>
    <r>
      <t>Load factor</t>
    </r>
    <r>
      <rPr>
        <vertAlign val="superscript"/>
        <sz val="7"/>
        <color rgb="FF3B4956"/>
        <rFont val="Orsted Sans"/>
        <family val="3"/>
      </rPr>
      <t>1,10</t>
    </r>
    <r>
      <rPr>
        <sz val="7"/>
        <color rgb="FF3B4956"/>
        <rFont val="Orsted Sans"/>
        <family val="3"/>
      </rPr>
      <t>, wind, %</t>
    </r>
  </si>
  <si>
    <r>
      <t>Wind speed</t>
    </r>
    <r>
      <rPr>
        <vertAlign val="superscript"/>
        <sz val="7"/>
        <color rgb="FF3B4956"/>
        <rFont val="Orsted Sans"/>
        <family val="3"/>
      </rPr>
      <t>5,10</t>
    </r>
    <r>
      <rPr>
        <sz val="7"/>
        <color rgb="FF3B4956"/>
        <rFont val="Orsted Sans"/>
        <family val="3"/>
      </rPr>
      <t>, m/s</t>
    </r>
  </si>
  <si>
    <r>
      <t>Availability</t>
    </r>
    <r>
      <rPr>
        <vertAlign val="superscript"/>
        <sz val="7"/>
        <color rgb="FF3B4956"/>
        <rFont val="Orsted Sans"/>
        <family val="3"/>
      </rPr>
      <t>2,10</t>
    </r>
    <r>
      <rPr>
        <sz val="7"/>
        <color rgb="FF3B4956"/>
        <rFont val="Orsted Sans"/>
        <family val="3"/>
      </rPr>
      <t>, wind, %</t>
    </r>
  </si>
  <si>
    <t>Green Investment Group (GIG), Macquarie (MEIF5), BAE Systems Pension Fund, USS</t>
  </si>
  <si>
    <t xml:space="preserve">Macquarie European Infrastructure Fund 5 (MEIF5), USS, StepStone, BAE Systems Pension Funds, CLAL Insurance  </t>
  </si>
  <si>
    <t>Western trail (130 x GE-2.82)</t>
  </si>
  <si>
    <t>ITC</t>
  </si>
  <si>
    <t>30% ITC</t>
  </si>
  <si>
    <t>n/a</t>
  </si>
  <si>
    <t>Helena energy center (wind phase)</t>
  </si>
  <si>
    <t>Helena energy center (solar phase)</t>
  </si>
  <si>
    <t xml:space="preserve">OF statistics 2011-Q4 2021               </t>
  </si>
  <si>
    <t xml:space="preserve">ON statistics Q4 2018-Q4 2021  </t>
  </si>
  <si>
    <t xml:space="preserve">BO statistics 2018-Q4 2021             </t>
  </si>
  <si>
    <r>
      <t>OFFSHORE WIND FARMS</t>
    </r>
    <r>
      <rPr>
        <b/>
        <vertAlign val="superscript"/>
        <sz val="16"/>
        <color rgb="FF3A9CDE"/>
        <rFont val="Orsted Sans"/>
        <family val="3"/>
      </rPr>
      <t xml:space="preserve">1 </t>
    </r>
    <r>
      <rPr>
        <b/>
        <sz val="16"/>
        <color rgb="FF3A9CDE"/>
        <rFont val="Orsted Sans"/>
        <family val="3"/>
      </rPr>
      <t>- Asset Book updated as of 31 December 2021</t>
    </r>
  </si>
  <si>
    <r>
      <t>ONSHORE WIND and SOLAR FARMS</t>
    </r>
    <r>
      <rPr>
        <b/>
        <vertAlign val="superscript"/>
        <sz val="16"/>
        <color rgb="FF3A9CDE"/>
        <rFont val="Orsted Sans"/>
        <family val="3"/>
      </rPr>
      <t xml:space="preserve">1 </t>
    </r>
    <r>
      <rPr>
        <b/>
        <sz val="16"/>
        <color rgb="FF3A9CDE"/>
        <rFont val="Orsted Sans"/>
        <family val="3"/>
      </rPr>
      <t>- Asset Book updated as of 31 December 2021</t>
    </r>
  </si>
  <si>
    <r>
      <t>HEAT AND POWER PLANTS</t>
    </r>
    <r>
      <rPr>
        <b/>
        <vertAlign val="superscript"/>
        <sz val="16"/>
        <color rgb="FF3A9CDE"/>
        <rFont val="Orsted Sans"/>
        <family val="3"/>
      </rPr>
      <t xml:space="preserve"> </t>
    </r>
    <r>
      <rPr>
        <b/>
        <sz val="16"/>
        <color rgb="FF3A9CDE"/>
        <rFont val="Orsted Sans"/>
        <family val="3"/>
      </rPr>
      <t>- Asset Book updated as of 31 December 2021</t>
    </r>
  </si>
  <si>
    <t>Q4
 2021</t>
  </si>
  <si>
    <t>FY
 2021</t>
  </si>
  <si>
    <t>FY 
2021</t>
  </si>
  <si>
    <t>Q4
2021</t>
  </si>
  <si>
    <t>FY
2021</t>
  </si>
  <si>
    <t xml:space="preserve">    Hornsea 2</t>
  </si>
  <si>
    <t>United states - solar farms</t>
  </si>
  <si>
    <t xml:space="preserve">    Lincoln Land</t>
  </si>
  <si>
    <t xml:space="preserve">    Haystack</t>
  </si>
  <si>
    <t>For accounting policies, please see pages 156-157 in our annual report 2021</t>
  </si>
  <si>
    <r>
      <t>Installed capacity, onshore wind and solar</t>
    </r>
    <r>
      <rPr>
        <vertAlign val="superscript"/>
        <sz val="7"/>
        <color rgb="FF3B4956"/>
        <rFont val="Orsted Sans"/>
        <family val="3"/>
      </rPr>
      <t>2</t>
    </r>
    <r>
      <rPr>
        <sz val="7"/>
        <color rgb="FF3B4956"/>
        <rFont val="Orsted Sans"/>
        <family val="3"/>
      </rPr>
      <t xml:space="preserve">, GW </t>
    </r>
  </si>
  <si>
    <r>
      <t>Decided (FID'ed) and installed capacity, onshore wind and solar</t>
    </r>
    <r>
      <rPr>
        <vertAlign val="superscript"/>
        <sz val="7"/>
        <color rgb="FF3B4956"/>
        <rFont val="Orsted Sans"/>
        <family val="3"/>
      </rPr>
      <t>2</t>
    </r>
    <r>
      <rPr>
        <sz val="7"/>
        <color rgb="FF3B4956"/>
        <rFont val="Orsted Sans"/>
        <family val="3"/>
      </rPr>
      <t xml:space="preserve">, GW </t>
    </r>
  </si>
  <si>
    <r>
      <rPr>
        <vertAlign val="superscript"/>
        <sz val="7"/>
        <color rgb="FF3B4956"/>
        <rFont val="Orsted Sans"/>
        <family val="3"/>
      </rPr>
      <t>2</t>
    </r>
    <r>
      <rPr>
        <sz val="7"/>
        <color rgb="FF3B4956"/>
        <rFont val="Orsted Sans"/>
        <family val="3"/>
      </rPr>
      <t xml:space="preserve"> Including storage</t>
    </r>
  </si>
  <si>
    <t>Lisheen 3</t>
  </si>
  <si>
    <t>For accounting policies, please see pages 156-157 in Annual report 2021</t>
  </si>
  <si>
    <t>Q3
 2016</t>
  </si>
  <si>
    <t>Total offshore wind generation</t>
  </si>
  <si>
    <t>Power generation, GWh</t>
  </si>
  <si>
    <r>
      <t>Power sales</t>
    </r>
    <r>
      <rPr>
        <vertAlign val="superscript"/>
        <sz val="7"/>
        <color rgb="FF3B4956"/>
        <rFont val="Orsted Sans"/>
        <family val="3"/>
      </rPr>
      <t>7</t>
    </r>
    <r>
      <rPr>
        <sz val="7"/>
        <color rgb="FF3B4956"/>
        <rFont val="Orsted Sans"/>
        <family val="3"/>
      </rPr>
      <t>, GWh</t>
    </r>
  </si>
  <si>
    <t>Power generation, wind and solar GWh</t>
  </si>
  <si>
    <t>Heat generation, GWh</t>
  </si>
  <si>
    <t>Gas sales, GWh</t>
  </si>
  <si>
    <r>
      <t>Total recordable injury rate (TRIR)</t>
    </r>
    <r>
      <rPr>
        <vertAlign val="superscript"/>
        <sz val="7"/>
        <color rgb="FF3B4956"/>
        <rFont val="Orsted Sans"/>
        <family val="3"/>
      </rPr>
      <t>8</t>
    </r>
    <r>
      <rPr>
        <sz val="7"/>
        <color rgb="FF3B4956"/>
        <rFont val="Orsted Sans"/>
        <family val="3"/>
      </rPr>
      <t>, per 1 million hours worked</t>
    </r>
  </si>
  <si>
    <t>FY
2018</t>
  </si>
  <si>
    <r>
      <t>Power sales</t>
    </r>
    <r>
      <rPr>
        <vertAlign val="superscript"/>
        <sz val="7"/>
        <color rgb="FF3B4956"/>
        <rFont val="Orsted Sans"/>
        <family val="3"/>
      </rPr>
      <t>6,7</t>
    </r>
    <r>
      <rPr>
        <sz val="7"/>
        <color rgb="FF3B4956"/>
        <rFont val="Orsted Sans"/>
        <family val="3"/>
      </rPr>
      <t>, GWh</t>
    </r>
  </si>
  <si>
    <t>Taxonomy-eligible revenue, %</t>
  </si>
  <si>
    <t>Q3
2019</t>
  </si>
  <si>
    <t>Q2
2019</t>
  </si>
  <si>
    <t>Q1
2019</t>
  </si>
  <si>
    <t>Q4
2018</t>
  </si>
  <si>
    <t>Q3
2018</t>
  </si>
  <si>
    <t>Q2
2018</t>
  </si>
  <si>
    <t>Q1
2018</t>
  </si>
  <si>
    <t>Taxonomy-eligible KPIs</t>
  </si>
  <si>
    <t>Taxonomy-eligible OPEX, %</t>
  </si>
  <si>
    <t>Taxonomy-eligible EBITDA, %</t>
  </si>
  <si>
    <t>Taxonomy-eligible CAPEX, %</t>
  </si>
  <si>
    <r>
      <t>Scope 3 emissions, Mtonnes</t>
    </r>
    <r>
      <rPr>
        <vertAlign val="superscript"/>
        <sz val="7"/>
        <color rgb="FF3B4956"/>
        <rFont val="Orsted Sans"/>
        <family val="3"/>
      </rPr>
      <t>11</t>
    </r>
  </si>
  <si>
    <r>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weighting is based on our generation capacity.
6 Eliminations is equal to the internal sale from Offshore to Bioenergy &amp; Other. The Ørsted power sales is the sum of Offshore, Bioenergy &amp; Other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US only
11 The scope 3 2018 target baseline was adjusted in 2020, due to divestment of LNG business. The adjusted baseline in 2018 is 29.2 million tonnes CO</t>
    </r>
    <r>
      <rPr>
        <vertAlign val="subscript"/>
        <sz val="7"/>
        <color theme="3"/>
        <rFont val="Orsted Sans"/>
        <family val="3"/>
      </rPr>
      <t>2</t>
    </r>
    <r>
      <rPr>
        <sz val="7"/>
        <color theme="3"/>
        <rFont val="Orsted Sans"/>
        <family val="3"/>
      </rPr>
      <t xml:space="preserve">e. </t>
    </r>
  </si>
  <si>
    <t>Biomass
conversion</t>
  </si>
  <si>
    <t>2022</t>
  </si>
  <si>
    <t>2034</t>
  </si>
  <si>
    <t>2044</t>
  </si>
  <si>
    <t>CDPQ &amp; Cathay Private Equity</t>
  </si>
  <si>
    <t>LEGO (Kirkbi), Greencoat</t>
  </si>
  <si>
    <r>
      <t>20 TWh (15.3 TWh produced)</t>
    </r>
    <r>
      <rPr>
        <vertAlign val="superscript"/>
        <sz val="7"/>
        <color rgb="FF3B4956"/>
        <rFont val="Orsted Sans"/>
        <family val="3"/>
      </rPr>
      <t>2</t>
    </r>
  </si>
  <si>
    <r>
      <rPr>
        <vertAlign val="superscript"/>
        <sz val="7"/>
        <color theme="3"/>
        <rFont val="Orsted Sans"/>
        <family val="3"/>
      </rPr>
      <t>2</t>
    </r>
    <r>
      <rPr>
        <sz val="7"/>
        <color theme="3"/>
        <rFont val="Orsted Sans"/>
        <family val="3"/>
      </rPr>
      <t xml:space="preserve"> By 31 December 2021</t>
    </r>
  </si>
  <si>
    <t>Decided capacity (Installed capacity, incl farms divested or under construction)</t>
  </si>
  <si>
    <t>Installed capacity (Installed capacity, inclusive divested farms but
exclusive farms under construction)</t>
  </si>
  <si>
    <r>
      <t>Decided (FID'ed) and installed capacity, wind and solar</t>
    </r>
    <r>
      <rPr>
        <vertAlign val="superscript"/>
        <sz val="7"/>
        <color rgb="FF3B4956"/>
        <rFont val="Orsted Sans"/>
        <family val="3"/>
      </rPr>
      <t>9</t>
    </r>
    <r>
      <rPr>
        <sz val="7"/>
        <color rgb="FF3B4956"/>
        <rFont val="Orsted Sans"/>
        <family val="3"/>
      </rPr>
      <t>, GW</t>
    </r>
  </si>
  <si>
    <t>Lincoln land (107 x GE-2.82)</t>
  </si>
  <si>
    <t>2025</t>
  </si>
  <si>
    <r>
      <t xml:space="preserve">2022 </t>
    </r>
    <r>
      <rPr>
        <vertAlign val="superscript"/>
        <sz val="7"/>
        <color theme="3"/>
        <rFont val="Orsted Sans Office"/>
      </rPr>
      <t>7</t>
    </r>
  </si>
  <si>
    <r>
      <t>Fixed feed-in tariff</t>
    </r>
    <r>
      <rPr>
        <vertAlign val="superscript"/>
        <sz val="7"/>
        <color theme="3"/>
        <rFont val="Orsted Sans Office"/>
      </rPr>
      <t>13</t>
    </r>
  </si>
  <si>
    <r>
      <t xml:space="preserve">2032 </t>
    </r>
    <r>
      <rPr>
        <vertAlign val="superscript"/>
        <sz val="7"/>
        <color theme="3"/>
        <rFont val="Orsted Sans Office"/>
      </rPr>
      <t>13</t>
    </r>
  </si>
  <si>
    <r>
      <t xml:space="preserve">2042 </t>
    </r>
    <r>
      <rPr>
        <vertAlign val="superscript"/>
        <sz val="7"/>
        <color theme="3"/>
        <rFont val="Orsted Sans Office"/>
      </rPr>
      <t>13</t>
    </r>
  </si>
  <si>
    <r>
      <t xml:space="preserve">6.279  </t>
    </r>
    <r>
      <rPr>
        <vertAlign val="superscript"/>
        <sz val="7"/>
        <color theme="3"/>
        <rFont val="Orsted Sans Office"/>
      </rPr>
      <t>13</t>
    </r>
  </si>
  <si>
    <r>
      <t xml:space="preserve">4.142 </t>
    </r>
    <r>
      <rPr>
        <vertAlign val="superscript"/>
        <sz val="7"/>
        <color theme="3"/>
        <rFont val="Orsted Sans Office"/>
      </rPr>
      <t>13</t>
    </r>
  </si>
  <si>
    <t>Market price</t>
  </si>
  <si>
    <t>Glennmont Partners</t>
  </si>
  <si>
    <t>Borkum Riffgrund 3 (83 x SGRE-11-200)</t>
  </si>
  <si>
    <t>Gode Wind 3 (23 x SGRE-11-200)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</si>
</sst>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00_);_(* \(#,##0.00\);_(* &quot;-&quot;??_);_(@_)"/>
    <numFmt numFmtId="165" formatCode="#,###;\(#,###\);\-"/>
    <numFmt numFmtId="166" formatCode="_ * #,##0.00_ ;_ * \-#,##0.00_ ;_ * &quot;-&quot;??_ ;_ @_ "/>
    <numFmt numFmtId="167" formatCode="0.0"/>
    <numFmt numFmtId="168" formatCode="#,###.0;\(#,###.0\);\-"/>
    <numFmt numFmtId="169" formatCode="#,##0.0"/>
    <numFmt numFmtId="170" formatCode="#,##0;\(#,##0\)"/>
    <numFmt numFmtId="171" formatCode="#,##0;\(#,##0.\)"/>
    <numFmt numFmtId="172" formatCode="_ * #,##0.0_ ;_ * \-#,##0.0_ ;_ * &quot;-&quot;??_ ;_ @_ "/>
    <numFmt numFmtId="173" formatCode="[$-F800]dddd\,\ mmmm\ dd\,\ yyyy"/>
    <numFmt numFmtId="174" formatCode="0.0%"/>
    <numFmt numFmtId="175" formatCode="#,##0.0;\-#,##0.0"/>
    <numFmt numFmtId="176" formatCode="#,##0.00000"/>
    <numFmt numFmtId="177" formatCode="0.000%"/>
    <numFmt numFmtId="178" formatCode="0%;\(0%\)"/>
    <numFmt numFmtId="179" formatCode="0.0%;\(0.0%\)"/>
    <numFmt numFmtId="180" formatCode="#,##0.000"/>
    <numFmt numFmtId="181" formatCode="#,##0.000000"/>
    <numFmt numFmtId="182" formatCode="#,###.00;\(#,###.00\);\-"/>
    <numFmt numFmtId="183" formatCode="#,##0_ ;[Red]\-#,##0\ "/>
    <numFmt numFmtId="184" formatCode="_ * #,##0_ ;_ * \-#,##0_ ;_ * &quot;-&quot;??_ ;_ @_ "/>
  </numFmts>
  <fonts count="45">
    <font>
      <sz val="10"/>
      <color theme="1"/>
      <name val="Arial"/>
      <family val="2"/>
    </font>
    <font>
      <sz val="10"/>
      <color theme="1"/>
      <name val="Arial"/>
      <family val="2"/>
    </font>
    <font>
      <sz val="7"/>
      <color rgb="FF12496F"/>
      <name val="Orsted Sans"/>
      <family val="3"/>
    </font>
    <font>
      <sz val="10"/>
      <color rgb="FF12496F"/>
      <name val="Orsted Sans"/>
      <family val="3"/>
    </font>
    <font>
      <b/>
      <sz val="16"/>
      <color rgb="FF3A9CDE"/>
      <name val="Orsted Sans"/>
      <family val="3"/>
    </font>
    <font>
      <b/>
      <sz val="7"/>
      <color rgb="FF12496F"/>
      <name val="Orsted Sans"/>
      <family val="3"/>
    </font>
    <font>
      <sz val="10"/>
      <name val="MS Sans Serif"/>
      <family val="2"/>
    </font>
    <font>
      <b/>
      <sz val="7"/>
      <color rgb="FF3B4956"/>
      <name val="Orsted Sans"/>
      <family val="3"/>
    </font>
    <font>
      <sz val="10"/>
      <color rgb="FF3B4956"/>
      <name val="Orsted Sans"/>
      <family val="3"/>
    </font>
    <font>
      <sz val="7"/>
      <color rgb="FF3B4956"/>
      <name val="Orsted Sans"/>
      <family val="3"/>
    </font>
    <font>
      <b/>
      <sz val="10"/>
      <color rgb="FF3B4956"/>
      <name val="Orsted Sans"/>
      <family val="3"/>
    </font>
    <font>
      <b/>
      <sz val="10"/>
      <color rgb="FF12496F"/>
      <name val="Orsted Sans"/>
      <family val="3"/>
    </font>
    <font>
      <b/>
      <vertAlign val="superscript"/>
      <sz val="7"/>
      <color rgb="FF3B4956"/>
      <name val="Orsted Sans"/>
      <family val="3"/>
    </font>
    <font>
      <sz val="7"/>
      <name val="Orsted Sans"/>
      <family val="3"/>
    </font>
    <font>
      <sz val="7"/>
      <color rgb="FFFF0000"/>
      <name val="Orsted Sans"/>
      <family val="3"/>
    </font>
    <font>
      <vertAlign val="superscript"/>
      <sz val="7"/>
      <color rgb="FF3B4956"/>
      <name val="Orsted Sans"/>
      <family val="3"/>
    </font>
    <font>
      <b/>
      <sz val="7"/>
      <color rgb="FF3A9CDE"/>
      <name val="Orsted Sans"/>
      <family val="3"/>
    </font>
    <font>
      <b/>
      <sz val="7"/>
      <name val="Orsted Sans"/>
      <family val="3"/>
    </font>
    <font>
      <sz val="10"/>
      <color theme="1"/>
      <name val="Orsted Sans"/>
      <family val="3"/>
    </font>
    <font>
      <b/>
      <sz val="6.5"/>
      <color rgb="FF12496F"/>
      <name val="Orsted Sans"/>
      <family val="3"/>
    </font>
    <font>
      <sz val="6.5"/>
      <color rgb="FF12496F"/>
      <name val="Orsted Sans"/>
      <family val="3"/>
    </font>
    <font>
      <b/>
      <vertAlign val="superscript"/>
      <sz val="16"/>
      <color rgb="FF3A9CDE"/>
      <name val="Orsted Sans"/>
      <family val="3"/>
    </font>
    <font>
      <b/>
      <sz val="16"/>
      <color rgb="FF12496F"/>
      <name val="Orsted Sans"/>
      <family val="3"/>
    </font>
    <font>
      <vertAlign val="superscript"/>
      <sz val="7"/>
      <color rgb="FF12496F"/>
      <name val="Orsted Sans"/>
      <family val="3"/>
    </font>
    <font>
      <sz val="7"/>
      <name val="Orsted Sans Office"/>
    </font>
    <font>
      <sz val="8"/>
      <color rgb="FF12496F"/>
      <name val="Orsted Sans"/>
      <family val="3"/>
    </font>
    <font>
      <sz val="8"/>
      <color rgb="FF3B4956"/>
      <name val="Orsted Sans"/>
      <family val="3"/>
    </font>
    <font>
      <vertAlign val="superscript"/>
      <sz val="7"/>
      <name val="Orsted Sans"/>
      <family val="3"/>
    </font>
    <font>
      <sz val="8"/>
      <name val="Felbridge DONG Energy Light"/>
      <family val="1"/>
    </font>
    <font>
      <b/>
      <sz val="9"/>
      <color rgb="FF3B4956"/>
      <name val="Orsted Sans"/>
      <family val="3"/>
    </font>
    <font>
      <b/>
      <i/>
      <sz val="10"/>
      <color rgb="FF12496F"/>
      <name val="Orsted Sans"/>
      <family val="3"/>
    </font>
    <font>
      <u/>
      <sz val="10"/>
      <color theme="10"/>
      <name val="Arial"/>
      <family val="2"/>
    </font>
    <font>
      <sz val="8"/>
      <name val="Arial"/>
      <family val="2"/>
    </font>
    <font>
      <sz val="10"/>
      <name val="Times New Roman"/>
      <family val="1"/>
    </font>
    <font>
      <b/>
      <sz val="12"/>
      <color rgb="FF3A9CDE"/>
      <name val="Orsted Sans"/>
      <family val="3"/>
    </font>
    <font>
      <sz val="18"/>
      <color theme="1"/>
      <name val="Orsted Sans"/>
      <family val="3"/>
    </font>
    <font>
      <sz val="18"/>
      <color theme="0"/>
      <name val="Orsted Sans"/>
      <family val="3"/>
    </font>
    <font>
      <b/>
      <sz val="16"/>
      <color theme="1"/>
      <name val="Orsted Sans"/>
      <family val="3"/>
    </font>
    <font>
      <sz val="7"/>
      <color theme="3"/>
      <name val="Orsted Sans"/>
      <family val="3"/>
    </font>
    <font>
      <vertAlign val="superscript"/>
      <sz val="7"/>
      <color theme="3"/>
      <name val="Orsted Sans"/>
      <family val="3"/>
    </font>
    <font>
      <sz val="7"/>
      <color theme="3"/>
      <name val="Orsted Sans Office"/>
    </font>
    <font>
      <vertAlign val="superscript"/>
      <sz val="7"/>
      <color theme="1" tint="0.34998626667073579"/>
      <name val="Orsted Sans"/>
      <family val="3"/>
    </font>
    <font>
      <sz val="7"/>
      <color theme="1" tint="0.34998626667073579"/>
      <name val="Orsted Sans Office"/>
    </font>
    <font>
      <vertAlign val="subscript"/>
      <sz val="7"/>
      <color theme="3"/>
      <name val="Orsted Sans"/>
      <family val="3"/>
    </font>
    <font>
      <vertAlign val="superscript"/>
      <sz val="7"/>
      <color theme="3"/>
      <name val="Orsted Sans Office"/>
    </font>
  </fonts>
  <fills count="8">
    <fill>
      <patternFill patternType="none"/>
    </fill>
    <fill>
      <patternFill patternType="gray125"/>
    </fill>
    <fill>
      <patternFill patternType="solid">
        <fgColor theme="0"/>
        <bgColor indexed="64"/>
      </patternFill>
    </fill>
    <fill>
      <patternFill patternType="solid">
        <fgColor rgb="FFECE8E4"/>
        <bgColor indexed="64"/>
      </patternFill>
    </fill>
    <fill>
      <patternFill patternType="solid">
        <fgColor rgb="FFEEEBE8"/>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s>
  <borders count="11">
    <border>
      <left/>
      <right/>
      <top/>
      <bottom/>
      <diagonal/>
    </border>
    <border>
      <left/>
      <right/>
      <top/>
      <bottom style="thin">
        <color rgb="FF3A9CDE"/>
      </bottom>
      <diagonal/>
    </border>
    <border>
      <left/>
      <right/>
      <top style="thin">
        <color rgb="FF3A9CDE"/>
      </top>
      <bottom style="thin">
        <color rgb="FF3A9CDE"/>
      </bottom>
      <diagonal/>
    </border>
    <border>
      <left/>
      <right/>
      <top style="thin">
        <color rgb="FF3A9CDE"/>
      </top>
      <bottom/>
      <diagonal/>
    </border>
    <border>
      <left/>
      <right/>
      <top/>
      <bottom style="thin">
        <color rgb="FFB1B3B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8"/>
      </top>
      <bottom/>
      <diagonal/>
    </border>
    <border>
      <left/>
      <right/>
      <top/>
      <bottom style="thin">
        <color theme="8"/>
      </bottom>
      <diagonal/>
    </border>
    <border>
      <left/>
      <right/>
      <top style="thin">
        <color theme="8"/>
      </top>
      <bottom style="thin">
        <color theme="8"/>
      </bottom>
      <diagonal/>
    </border>
  </borders>
  <cellStyleXfs count="11">
    <xf numFmtId="0" fontId="0" fillId="0" borderId="0"/>
    <xf numFmtId="166" fontId="1" fillId="0" borderId="0" applyFont="0" applyFill="0" applyBorder="0" applyAlignment="0" applyProtection="0"/>
    <xf numFmtId="9" fontId="1" fillId="0" borderId="0" applyFont="0" applyFill="0" applyBorder="0" applyAlignment="0" applyProtection="0"/>
    <xf numFmtId="0" fontId="6" fillId="0" borderId="0"/>
    <xf numFmtId="170" fontId="28" fillId="0" borderId="4">
      <alignment horizontal="right" wrapText="1"/>
    </xf>
    <xf numFmtId="171" fontId="28" fillId="0" borderId="4">
      <alignment horizontal="left" wrapText="1"/>
    </xf>
    <xf numFmtId="166" fontId="1" fillId="0" borderId="0" applyFont="0" applyFill="0" applyBorder="0" applyAlignment="0" applyProtection="0"/>
    <xf numFmtId="0" fontId="31" fillId="0" borderId="0" applyNumberFormat="0" applyFill="0" applyBorder="0" applyAlignment="0" applyProtection="0"/>
    <xf numFmtId="0" fontId="33" fillId="0" borderId="0"/>
    <xf numFmtId="164" fontId="33" fillId="0" borderId="0" applyFont="0" applyFill="0" applyBorder="0" applyAlignment="0" applyProtection="0"/>
    <xf numFmtId="9" fontId="33" fillId="0" borderId="0" applyFont="0" applyFill="0" applyBorder="0" applyAlignment="0" applyProtection="0"/>
  </cellStyleXfs>
  <cellXfs count="47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2" borderId="1" xfId="3" applyFont="1" applyFill="1" applyBorder="1" applyProtection="1">
      <protection locked="0"/>
    </xf>
    <xf numFmtId="0" fontId="8" fillId="0" borderId="0" xfId="0" applyFont="1"/>
    <xf numFmtId="0" fontId="7" fillId="0" borderId="0" xfId="0" applyFont="1"/>
    <xf numFmtId="0" fontId="7" fillId="3" borderId="0" xfId="0" applyFont="1" applyFill="1"/>
    <xf numFmtId="0" fontId="9" fillId="0" borderId="0" xfId="0" applyFont="1"/>
    <xf numFmtId="165" fontId="9" fillId="3" borderId="0" xfId="0" applyNumberFormat="1" applyFont="1" applyFill="1"/>
    <xf numFmtId="165" fontId="9" fillId="0" borderId="0" xfId="0" applyNumberFormat="1" applyFont="1" applyAlignment="1">
      <alignment horizontal="right"/>
    </xf>
    <xf numFmtId="165" fontId="9" fillId="0" borderId="0" xfId="0" applyNumberFormat="1" applyFont="1"/>
    <xf numFmtId="0" fontId="8" fillId="2" borderId="0" xfId="0" applyFont="1" applyFill="1"/>
    <xf numFmtId="0" fontId="3" fillId="2" borderId="0" xfId="0" applyFont="1" applyFill="1"/>
    <xf numFmtId="0" fontId="7" fillId="0" borderId="1" xfId="0" applyFont="1" applyBorder="1"/>
    <xf numFmtId="165" fontId="7" fillId="3" borderId="1" xfId="0" applyNumberFormat="1" applyFont="1" applyFill="1" applyBorder="1"/>
    <xf numFmtId="165" fontId="7" fillId="0" borderId="1" xfId="1" applyNumberFormat="1" applyFont="1" applyBorder="1" applyAlignment="1">
      <alignment horizontal="right"/>
    </xf>
    <xf numFmtId="165" fontId="7" fillId="0" borderId="1" xfId="0" applyNumberFormat="1" applyFont="1" applyBorder="1"/>
    <xf numFmtId="165" fontId="7" fillId="0" borderId="1" xfId="1" applyNumberFormat="1" applyFont="1" applyBorder="1"/>
    <xf numFmtId="0" fontId="10" fillId="0" borderId="0" xfId="0" applyFont="1"/>
    <xf numFmtId="0" fontId="11" fillId="0" borderId="0" xfId="0" applyFont="1"/>
    <xf numFmtId="165" fontId="7" fillId="3" borderId="0" xfId="0" applyNumberFormat="1" applyFont="1" applyFill="1"/>
    <xf numFmtId="165" fontId="7" fillId="0" borderId="0" xfId="0" applyNumberFormat="1" applyFont="1"/>
    <xf numFmtId="165" fontId="7" fillId="3" borderId="1" xfId="1" applyNumberFormat="1" applyFont="1" applyFill="1" applyBorder="1" applyAlignment="1">
      <alignment horizontal="right"/>
    </xf>
    <xf numFmtId="165" fontId="7" fillId="0" borderId="1" xfId="0" applyNumberFormat="1" applyFont="1" applyBorder="1" applyAlignment="1">
      <alignment horizontal="right"/>
    </xf>
    <xf numFmtId="0" fontId="7" fillId="0" borderId="2" xfId="0" applyFont="1" applyBorder="1"/>
    <xf numFmtId="165" fontId="7" fillId="0" borderId="2" xfId="1" applyNumberFormat="1" applyFont="1" applyBorder="1"/>
    <xf numFmtId="165" fontId="7" fillId="0" borderId="2" xfId="0" applyNumberFormat="1" applyFont="1" applyBorder="1"/>
    <xf numFmtId="167" fontId="9" fillId="3" borderId="0" xfId="0" applyNumberFormat="1" applyFont="1" applyFill="1"/>
    <xf numFmtId="0" fontId="9" fillId="3" borderId="0" xfId="0" applyFont="1" applyFill="1"/>
    <xf numFmtId="167" fontId="9" fillId="0" borderId="0" xfId="0" applyNumberFormat="1" applyFont="1"/>
    <xf numFmtId="0" fontId="9" fillId="2" borderId="0" xfId="0" applyFont="1" applyFill="1"/>
    <xf numFmtId="9" fontId="9" fillId="3" borderId="0" xfId="0" applyNumberFormat="1" applyFont="1" applyFill="1"/>
    <xf numFmtId="9" fontId="9" fillId="0" borderId="0" xfId="0" applyNumberFormat="1" applyFont="1"/>
    <xf numFmtId="0" fontId="9" fillId="0" borderId="1" xfId="0" applyFont="1" applyBorder="1"/>
    <xf numFmtId="9" fontId="9" fillId="3" borderId="1" xfId="0" applyNumberFormat="1" applyFont="1" applyFill="1" applyBorder="1"/>
    <xf numFmtId="9" fontId="9" fillId="0" borderId="1" xfId="0" applyNumberFormat="1" applyFont="1" applyBorder="1"/>
    <xf numFmtId="165" fontId="9" fillId="3" borderId="1" xfId="1" applyNumberFormat="1" applyFont="1" applyFill="1" applyBorder="1" applyAlignment="1">
      <alignment horizontal="right"/>
    </xf>
    <xf numFmtId="165" fontId="9" fillId="0" borderId="1" xfId="1" applyNumberFormat="1" applyFont="1" applyBorder="1" applyAlignment="1">
      <alignment horizontal="right"/>
    </xf>
    <xf numFmtId="0" fontId="14" fillId="0" borderId="0" xfId="0" applyFont="1"/>
    <xf numFmtId="0" fontId="9" fillId="2" borderId="1" xfId="3" applyFont="1" applyFill="1" applyBorder="1" applyAlignment="1">
      <alignment horizontal="right" wrapText="1"/>
    </xf>
    <xf numFmtId="0" fontId="9" fillId="0" borderId="1" xfId="3" applyFont="1" applyBorder="1" applyAlignment="1">
      <alignment horizontal="right" wrapText="1"/>
    </xf>
    <xf numFmtId="165" fontId="7" fillId="3" borderId="1" xfId="1" applyNumberFormat="1" applyFont="1" applyFill="1" applyBorder="1"/>
    <xf numFmtId="165" fontId="7" fillId="3" borderId="0" xfId="1" applyNumberFormat="1" applyFont="1" applyFill="1"/>
    <xf numFmtId="165" fontId="7" fillId="0" borderId="0" xfId="1" applyNumberFormat="1" applyFont="1"/>
    <xf numFmtId="165" fontId="9" fillId="3" borderId="0" xfId="1" applyNumberFormat="1" applyFont="1" applyFill="1"/>
    <xf numFmtId="165" fontId="9" fillId="0" borderId="0" xfId="1" applyNumberFormat="1" applyFont="1"/>
    <xf numFmtId="165" fontId="9" fillId="0" borderId="1" xfId="0" applyNumberFormat="1" applyFont="1" applyBorder="1"/>
    <xf numFmtId="0" fontId="9" fillId="0" borderId="3" xfId="0" applyFont="1" applyBorder="1"/>
    <xf numFmtId="165" fontId="9" fillId="0" borderId="3" xfId="0" applyNumberFormat="1" applyFont="1" applyBorder="1"/>
    <xf numFmtId="165" fontId="9" fillId="0" borderId="3" xfId="0" applyNumberFormat="1" applyFont="1" applyBorder="1" applyAlignment="1">
      <alignment horizontal="right"/>
    </xf>
    <xf numFmtId="0" fontId="7" fillId="0" borderId="1" xfId="0" applyFont="1" applyBorder="1" applyAlignment="1">
      <alignment vertical="center"/>
    </xf>
    <xf numFmtId="0" fontId="7" fillId="0" borderId="0" xfId="0" applyFont="1" applyAlignment="1">
      <alignment vertical="center"/>
    </xf>
    <xf numFmtId="165" fontId="7" fillId="0" borderId="0" xfId="1" applyNumberFormat="1" applyFont="1" applyAlignment="1">
      <alignment horizontal="right"/>
    </xf>
    <xf numFmtId="168" fontId="9" fillId="4" borderId="0" xfId="0" applyNumberFormat="1" applyFont="1" applyFill="1"/>
    <xf numFmtId="168" fontId="9" fillId="0" borderId="0" xfId="0" applyNumberFormat="1" applyFont="1"/>
    <xf numFmtId="3" fontId="9" fillId="3" borderId="0" xfId="0" applyNumberFormat="1" applyFont="1" applyFill="1"/>
    <xf numFmtId="168" fontId="7" fillId="0" borderId="1" xfId="0" applyNumberFormat="1" applyFont="1" applyBorder="1"/>
    <xf numFmtId="165" fontId="7" fillId="0" borderId="1" xfId="0" quotePrefix="1" applyNumberFormat="1" applyFont="1" applyBorder="1" applyAlignment="1">
      <alignment horizontal="right"/>
    </xf>
    <xf numFmtId="165" fontId="7" fillId="2" borderId="0" xfId="1" applyNumberFormat="1" applyFont="1" applyFill="1"/>
    <xf numFmtId="0" fontId="7" fillId="2" borderId="0" xfId="0" applyFont="1" applyFill="1"/>
    <xf numFmtId="165" fontId="9" fillId="3" borderId="1" xfId="0" applyNumberFormat="1" applyFont="1" applyFill="1" applyBorder="1"/>
    <xf numFmtId="0" fontId="9" fillId="0" borderId="2" xfId="0" applyFont="1" applyBorder="1"/>
    <xf numFmtId="167" fontId="9" fillId="2" borderId="0" xfId="0" applyNumberFormat="1" applyFont="1" applyFill="1"/>
    <xf numFmtId="0" fontId="9" fillId="2" borderId="0" xfId="3" applyFont="1" applyFill="1"/>
    <xf numFmtId="0" fontId="2" fillId="2" borderId="0" xfId="0" applyFont="1" applyFill="1"/>
    <xf numFmtId="0" fontId="4" fillId="2" borderId="0" xfId="0" applyFont="1" applyFill="1"/>
    <xf numFmtId="0" fontId="16" fillId="2" borderId="0" xfId="0" applyFont="1" applyFill="1"/>
    <xf numFmtId="0" fontId="16" fillId="0" borderId="0" xfId="0" applyFont="1"/>
    <xf numFmtId="3" fontId="9" fillId="0" borderId="0" xfId="0" applyNumberFormat="1" applyFont="1"/>
    <xf numFmtId="0" fontId="7" fillId="2" borderId="1" xfId="0" applyFont="1" applyFill="1" applyBorder="1"/>
    <xf numFmtId="3" fontId="7" fillId="0" borderId="1" xfId="0" applyNumberFormat="1" applyFont="1" applyBorder="1"/>
    <xf numFmtId="0" fontId="9" fillId="2" borderId="1" xfId="0" applyFont="1" applyFill="1" applyBorder="1"/>
    <xf numFmtId="3" fontId="9" fillId="0" borderId="1" xfId="0" applyNumberFormat="1" applyFont="1" applyBorder="1"/>
    <xf numFmtId="0" fontId="2" fillId="0" borderId="0" xfId="0" applyFont="1" applyAlignment="1">
      <alignment horizontal="right"/>
    </xf>
    <xf numFmtId="165" fontId="2" fillId="0" borderId="0" xfId="0" applyNumberFormat="1" applyFont="1" applyAlignment="1">
      <alignment horizontal="right"/>
    </xf>
    <xf numFmtId="0" fontId="9" fillId="0" borderId="0" xfId="0" applyFont="1" applyAlignment="1">
      <alignment horizontal="right"/>
    </xf>
    <xf numFmtId="0" fontId="7" fillId="0" borderId="1" xfId="0" applyFont="1" applyBorder="1" applyAlignment="1">
      <alignment horizontal="right"/>
    </xf>
    <xf numFmtId="165" fontId="17" fillId="0" borderId="1" xfId="0" applyNumberFormat="1" applyFont="1" applyBorder="1" applyAlignment="1">
      <alignment horizontal="right"/>
    </xf>
    <xf numFmtId="0" fontId="17" fillId="0" borderId="1" xfId="0" applyFont="1" applyBorder="1" applyAlignment="1">
      <alignment horizontal="right"/>
    </xf>
    <xf numFmtId="9" fontId="7" fillId="0" borderId="1" xfId="0" applyNumberFormat="1" applyFont="1" applyBorder="1" applyAlignment="1">
      <alignment horizontal="right"/>
    </xf>
    <xf numFmtId="0" fontId="13" fillId="2" borderId="0" xfId="0" applyFont="1" applyFill="1"/>
    <xf numFmtId="9" fontId="9" fillId="2" borderId="0" xfId="0" applyNumberFormat="1" applyFont="1" applyFill="1" applyAlignment="1">
      <alignment horizontal="right"/>
    </xf>
    <xf numFmtId="165" fontId="9" fillId="2" borderId="0" xfId="0" applyNumberFormat="1" applyFont="1" applyFill="1" applyAlignment="1">
      <alignment horizontal="right"/>
    </xf>
    <xf numFmtId="0" fontId="9" fillId="0" borderId="1" xfId="0" applyFont="1" applyBorder="1" applyAlignment="1">
      <alignment horizontal="right" wrapText="1"/>
    </xf>
    <xf numFmtId="0" fontId="18" fillId="0" borderId="0" xfId="0" applyFont="1" applyProtection="1">
      <protection locked="0"/>
    </xf>
    <xf numFmtId="0" fontId="19" fillId="0" borderId="0" xfId="3" applyFont="1" applyAlignment="1" applyProtection="1">
      <alignment horizontal="right"/>
      <protection locked="0"/>
    </xf>
    <xf numFmtId="0" fontId="20" fillId="0" borderId="0" xfId="3" applyFont="1" applyAlignment="1" applyProtection="1">
      <alignment horizontal="right"/>
      <protection locked="0"/>
    </xf>
    <xf numFmtId="0" fontId="20" fillId="0" borderId="0" xfId="3" applyFont="1" applyProtection="1">
      <protection locked="0"/>
    </xf>
    <xf numFmtId="49" fontId="2" fillId="0" borderId="0" xfId="3" applyNumberFormat="1" applyFont="1" applyProtection="1">
      <protection locked="0"/>
    </xf>
    <xf numFmtId="0" fontId="18" fillId="0" borderId="0" xfId="0" applyFont="1"/>
    <xf numFmtId="0" fontId="20" fillId="0" borderId="0" xfId="0" applyFont="1" applyAlignment="1">
      <alignment horizontal="right"/>
    </xf>
    <xf numFmtId="0" fontId="22" fillId="0" borderId="0" xfId="0" applyFont="1"/>
    <xf numFmtId="0" fontId="18" fillId="0" borderId="0" xfId="0" applyFont="1" applyAlignment="1">
      <alignment horizontal="right"/>
    </xf>
    <xf numFmtId="0" fontId="23" fillId="2" borderId="0" xfId="0" applyFont="1" applyFill="1"/>
    <xf numFmtId="0" fontId="25" fillId="2" borderId="0" xfId="0" applyFont="1" applyFill="1"/>
    <xf numFmtId="0" fontId="26" fillId="2" borderId="0" xfId="0" applyFont="1" applyFill="1"/>
    <xf numFmtId="0" fontId="26" fillId="2" borderId="0" xfId="0" applyFont="1" applyFill="1" applyAlignment="1">
      <alignment horizontal="right"/>
    </xf>
    <xf numFmtId="0" fontId="9" fillId="2" borderId="0" xfId="0" applyFont="1" applyFill="1" applyAlignment="1">
      <alignment horizontal="left"/>
    </xf>
    <xf numFmtId="4" fontId="26" fillId="2" borderId="0" xfId="0" applyNumberFormat="1" applyFont="1" applyFill="1"/>
    <xf numFmtId="169" fontId="26" fillId="2" borderId="0" xfId="0" applyNumberFormat="1" applyFont="1" applyFill="1"/>
    <xf numFmtId="3" fontId="26" fillId="2" borderId="0" xfId="0" applyNumberFormat="1" applyFont="1" applyFill="1"/>
    <xf numFmtId="3" fontId="7" fillId="2" borderId="0" xfId="4" applyNumberFormat="1" applyFont="1" applyFill="1" applyBorder="1" applyAlignment="1">
      <alignment horizontal="right"/>
    </xf>
    <xf numFmtId="3" fontId="7" fillId="2" borderId="0" xfId="4" applyNumberFormat="1" applyFont="1" applyFill="1" applyBorder="1" applyAlignment="1">
      <alignment horizontal="right" vertical="center"/>
    </xf>
    <xf numFmtId="171" fontId="9" fillId="2" borderId="0" xfId="5" applyFont="1" applyFill="1" applyBorder="1" applyAlignment="1">
      <alignment horizontal="left"/>
    </xf>
    <xf numFmtId="3" fontId="14" fillId="0" borderId="0" xfId="4" applyNumberFormat="1" applyFont="1" applyBorder="1" applyAlignment="1">
      <alignment horizontal="right" vertical="center"/>
    </xf>
    <xf numFmtId="3" fontId="9" fillId="2" borderId="0" xfId="4" applyNumberFormat="1" applyFont="1" applyFill="1" applyBorder="1" applyAlignment="1">
      <alignment horizontal="right" vertical="center"/>
    </xf>
    <xf numFmtId="3" fontId="9" fillId="2" borderId="3" xfId="4" applyNumberFormat="1" applyFont="1" applyFill="1" applyBorder="1" applyAlignment="1">
      <alignment horizontal="right" vertical="center"/>
    </xf>
    <xf numFmtId="3" fontId="9" fillId="2" borderId="3" xfId="4" applyNumberFormat="1" applyFont="1" applyFill="1" applyBorder="1" applyAlignment="1">
      <alignment horizontal="right"/>
    </xf>
    <xf numFmtId="171" fontId="9" fillId="2" borderId="3" xfId="5" applyFont="1" applyFill="1" applyBorder="1" applyAlignment="1">
      <alignment horizontal="left"/>
    </xf>
    <xf numFmtId="3" fontId="7" fillId="0" borderId="0" xfId="4" applyNumberFormat="1" applyFont="1" applyBorder="1" applyAlignment="1">
      <alignment horizontal="right" vertical="center"/>
    </xf>
    <xf numFmtId="3" fontId="9" fillId="0" borderId="0" xfId="4" applyNumberFormat="1" applyFont="1" applyBorder="1" applyAlignment="1">
      <alignment horizontal="left" vertical="center"/>
    </xf>
    <xf numFmtId="3" fontId="9" fillId="0" borderId="2" xfId="4" applyNumberFormat="1" applyFont="1" applyBorder="1" applyAlignment="1">
      <alignment horizontal="right" vertical="center"/>
    </xf>
    <xf numFmtId="3" fontId="9" fillId="2" borderId="2" xfId="4" applyNumberFormat="1" applyFont="1" applyFill="1" applyBorder="1" applyAlignment="1">
      <alignment horizontal="right" vertical="center"/>
    </xf>
    <xf numFmtId="171" fontId="9" fillId="2" borderId="2" xfId="5" applyFont="1" applyFill="1" applyBorder="1" applyAlignment="1">
      <alignment horizontal="left"/>
    </xf>
    <xf numFmtId="172" fontId="2" fillId="2" borderId="0" xfId="6" applyNumberFormat="1" applyFont="1" applyFill="1"/>
    <xf numFmtId="3" fontId="13" fillId="0" borderId="0" xfId="4" applyNumberFormat="1" applyFont="1" applyBorder="1" applyAlignment="1">
      <alignment horizontal="left" vertical="center"/>
    </xf>
    <xf numFmtId="3" fontId="9" fillId="2" borderId="0" xfId="4" applyNumberFormat="1" applyFont="1" applyFill="1" applyBorder="1" applyAlignment="1">
      <alignment horizontal="right"/>
    </xf>
    <xf numFmtId="0" fontId="7" fillId="2" borderId="1" xfId="0" applyFont="1" applyFill="1" applyBorder="1" applyAlignment="1">
      <alignment horizontal="left" wrapText="1"/>
    </xf>
    <xf numFmtId="3" fontId="9" fillId="2" borderId="0" xfId="0" applyNumberFormat="1" applyFont="1" applyFill="1" applyAlignment="1">
      <alignment wrapText="1"/>
    </xf>
    <xf numFmtId="3" fontId="7" fillId="2" borderId="1" xfId="4" applyNumberFormat="1" applyFont="1" applyFill="1" applyBorder="1" applyAlignment="1">
      <alignment horizontal="right"/>
    </xf>
    <xf numFmtId="3" fontId="7" fillId="2" borderId="1" xfId="4" applyNumberFormat="1" applyFont="1" applyFill="1" applyBorder="1" applyAlignment="1">
      <alignment horizontal="right" vertical="center"/>
    </xf>
    <xf numFmtId="1" fontId="9" fillId="2" borderId="1" xfId="0" applyNumberFormat="1" applyFont="1" applyFill="1" applyBorder="1" applyAlignment="1">
      <alignment wrapText="1"/>
    </xf>
    <xf numFmtId="3" fontId="17" fillId="2" borderId="1" xfId="4" applyNumberFormat="1" applyFont="1" applyFill="1" applyBorder="1" applyAlignment="1">
      <alignment horizontal="right"/>
    </xf>
    <xf numFmtId="173" fontId="7" fillId="2" borderId="1" xfId="4" applyNumberFormat="1" applyFont="1" applyFill="1" applyBorder="1" applyAlignment="1">
      <alignment horizontal="right"/>
    </xf>
    <xf numFmtId="3" fontId="7" fillId="0" borderId="1" xfId="4" applyNumberFormat="1" applyFont="1" applyBorder="1" applyAlignment="1">
      <alignment horizontal="right" vertical="center"/>
    </xf>
    <xf numFmtId="3" fontId="7" fillId="2" borderId="1" xfId="4" applyNumberFormat="1" applyFont="1" applyFill="1" applyBorder="1" applyAlignment="1">
      <alignment horizontal="left" vertical="center"/>
    </xf>
    <xf numFmtId="0" fontId="9" fillId="0" borderId="0" xfId="2" applyNumberFormat="1" applyFont="1" applyAlignment="1">
      <alignment horizontal="right" vertical="center" wrapText="1"/>
    </xf>
    <xf numFmtId="0" fontId="13" fillId="0" borderId="0" xfId="2" applyNumberFormat="1" applyFont="1" applyAlignment="1">
      <alignment horizontal="right" vertical="center" wrapText="1"/>
    </xf>
    <xf numFmtId="3" fontId="24" fillId="0" borderId="0" xfId="4" applyNumberFormat="1" applyFont="1" applyBorder="1" applyAlignment="1">
      <alignment horizontal="right" vertical="center"/>
    </xf>
    <xf numFmtId="3" fontId="24" fillId="2" borderId="0" xfId="2" applyNumberFormat="1" applyFont="1" applyFill="1" applyAlignment="1">
      <alignment horizontal="right" vertical="center" wrapText="1"/>
    </xf>
    <xf numFmtId="3" fontId="9" fillId="2" borderId="3" xfId="2" applyNumberFormat="1" applyFont="1" applyFill="1" applyBorder="1" applyAlignment="1">
      <alignment horizontal="right" vertical="center" wrapText="1"/>
    </xf>
    <xf numFmtId="0" fontId="29" fillId="2" borderId="0" xfId="0" applyFont="1" applyFill="1"/>
    <xf numFmtId="37" fontId="9" fillId="2" borderId="0" xfId="0" applyNumberFormat="1" applyFont="1" applyFill="1"/>
    <xf numFmtId="3" fontId="9" fillId="2" borderId="0" xfId="2" applyNumberFormat="1" applyFont="1" applyFill="1" applyAlignment="1">
      <alignment horizontal="right" vertical="center" wrapText="1"/>
    </xf>
    <xf numFmtId="169" fontId="9" fillId="2" borderId="0" xfId="2" applyNumberFormat="1" applyFont="1" applyFill="1" applyAlignment="1">
      <alignment horizontal="right" vertical="center" wrapText="1"/>
    </xf>
    <xf numFmtId="0" fontId="9" fillId="2" borderId="0" xfId="2" applyNumberFormat="1" applyFont="1" applyFill="1" applyAlignment="1">
      <alignment horizontal="right" vertical="center" wrapText="1"/>
    </xf>
    <xf numFmtId="174" fontId="9" fillId="2" borderId="0" xfId="2" applyNumberFormat="1" applyFont="1" applyFill="1" applyAlignment="1">
      <alignment horizontal="right" vertical="center" wrapText="1"/>
    </xf>
    <xf numFmtId="0" fontId="9" fillId="2" borderId="0" xfId="0" applyFont="1" applyFill="1" applyAlignment="1">
      <alignment horizontal="left" vertical="center"/>
    </xf>
    <xf numFmtId="175" fontId="9" fillId="2" borderId="0" xfId="0" applyNumberFormat="1" applyFont="1" applyFill="1"/>
    <xf numFmtId="0" fontId="29" fillId="2" borderId="1" xfId="0" applyFont="1" applyFill="1" applyBorder="1"/>
    <xf numFmtId="171" fontId="7" fillId="2" borderId="1" xfId="5" applyFont="1" applyFill="1" applyBorder="1" applyAlignment="1">
      <alignment horizontal="left"/>
    </xf>
    <xf numFmtId="3" fontId="7" fillId="0" borderId="1" xfId="4" applyNumberFormat="1" applyFont="1" applyBorder="1" applyAlignment="1">
      <alignment horizontal="right"/>
    </xf>
    <xf numFmtId="169" fontId="9" fillId="0" borderId="0" xfId="4" applyNumberFormat="1" applyFont="1" applyBorder="1" applyAlignment="1">
      <alignment horizontal="right"/>
    </xf>
    <xf numFmtId="0" fontId="9" fillId="0" borderId="0" xfId="0" applyFont="1" applyAlignment="1">
      <alignment vertical="center"/>
    </xf>
    <xf numFmtId="3" fontId="9" fillId="0" borderId="0" xfId="4" applyNumberFormat="1" applyFont="1" applyBorder="1" applyAlignment="1">
      <alignment horizontal="right"/>
    </xf>
    <xf numFmtId="0" fontId="9" fillId="0" borderId="0" xfId="4" applyNumberFormat="1" applyFont="1" applyBorder="1" applyAlignment="1">
      <alignment horizontal="right"/>
    </xf>
    <xf numFmtId="3" fontId="9" fillId="0" borderId="0" xfId="4" applyNumberFormat="1" applyFont="1" applyBorder="1" applyAlignment="1">
      <alignment horizontal="right" vertical="center"/>
    </xf>
    <xf numFmtId="0" fontId="2" fillId="0" borderId="0" xfId="0" quotePrefix="1" applyFont="1" applyAlignment="1">
      <alignment horizontal="right"/>
    </xf>
    <xf numFmtId="3" fontId="9" fillId="2" borderId="1" xfId="4" applyNumberFormat="1" applyFont="1" applyFill="1" applyBorder="1" applyAlignment="1">
      <alignment horizontal="right"/>
    </xf>
    <xf numFmtId="3" fontId="7" fillId="2" borderId="0" xfId="4" applyNumberFormat="1" applyFont="1" applyFill="1" applyBorder="1" applyAlignment="1">
      <alignment horizontal="left" vertical="center"/>
    </xf>
    <xf numFmtId="171" fontId="7" fillId="2" borderId="0" xfId="5" applyFont="1" applyFill="1" applyBorder="1" applyAlignment="1">
      <alignment horizontal="right"/>
    </xf>
    <xf numFmtId="49" fontId="9" fillId="2" borderId="0" xfId="2" applyNumberFormat="1" applyFont="1" applyFill="1" applyAlignment="1">
      <alignment horizontal="right" vertical="center" wrapText="1"/>
    </xf>
    <xf numFmtId="3" fontId="9" fillId="2" borderId="0" xfId="4" applyNumberFormat="1" applyFont="1" applyFill="1" applyBorder="1" applyAlignment="1">
      <alignment horizontal="right" vertical="center" wrapText="1"/>
    </xf>
    <xf numFmtId="3" fontId="9" fillId="0" borderId="0" xfId="2" applyNumberFormat="1" applyFont="1" applyAlignment="1">
      <alignment horizontal="right" vertical="center" wrapText="1"/>
    </xf>
    <xf numFmtId="171" fontId="7" fillId="2" borderId="0" xfId="5" applyFont="1" applyFill="1" applyBorder="1" applyAlignment="1">
      <alignment horizontal="right" wrapText="1"/>
    </xf>
    <xf numFmtId="49" fontId="9" fillId="0" borderId="0" xfId="2" applyNumberFormat="1" applyFont="1" applyAlignment="1">
      <alignment horizontal="right" vertical="center" wrapText="1"/>
    </xf>
    <xf numFmtId="0" fontId="9" fillId="0" borderId="0" xfId="0" applyFont="1" applyAlignment="1">
      <alignment horizontal="left" vertical="center"/>
    </xf>
    <xf numFmtId="3" fontId="9" fillId="2" borderId="0" xfId="0" applyNumberFormat="1" applyFont="1" applyFill="1" applyAlignment="1">
      <alignment horizontal="right" wrapText="1"/>
    </xf>
    <xf numFmtId="0" fontId="9" fillId="2" borderId="0" xfId="0" applyFont="1" applyFill="1" applyAlignment="1">
      <alignment vertical="center"/>
    </xf>
    <xf numFmtId="176" fontId="9" fillId="0" borderId="0" xfId="2" quotePrefix="1" applyNumberFormat="1" applyFont="1" applyAlignment="1">
      <alignment horizontal="right" vertical="center" wrapText="1"/>
    </xf>
    <xf numFmtId="3" fontId="9" fillId="2" borderId="0" xfId="4" quotePrefix="1" applyNumberFormat="1" applyFont="1" applyFill="1" applyBorder="1" applyAlignment="1">
      <alignment horizontal="right" vertical="center" wrapText="1"/>
    </xf>
    <xf numFmtId="166" fontId="7" fillId="2" borderId="1" xfId="6" applyFont="1" applyFill="1" applyBorder="1" applyAlignment="1">
      <alignment horizontal="right" vertical="center"/>
    </xf>
    <xf numFmtId="3" fontId="9" fillId="0" borderId="0" xfId="4" applyNumberFormat="1" applyFont="1" applyBorder="1" applyAlignment="1">
      <alignment horizontal="right" vertical="center" wrapText="1"/>
    </xf>
    <xf numFmtId="9" fontId="9" fillId="2" borderId="0" xfId="2" applyFont="1" applyFill="1" applyAlignment="1">
      <alignment horizontal="right" vertical="center" wrapText="1"/>
    </xf>
    <xf numFmtId="169" fontId="9" fillId="2" borderId="0" xfId="0" applyNumberFormat="1" applyFont="1" applyFill="1" applyAlignment="1">
      <alignment horizontal="right" vertical="center" wrapText="1"/>
    </xf>
    <xf numFmtId="3" fontId="9" fillId="2" borderId="0" xfId="0" applyNumberFormat="1" applyFont="1" applyFill="1" applyAlignment="1">
      <alignment horizontal="right" vertical="center" wrapText="1"/>
    </xf>
    <xf numFmtId="3" fontId="9" fillId="2" borderId="0" xfId="4" applyNumberFormat="1" applyFont="1" applyFill="1" applyBorder="1" applyAlignment="1">
      <alignment horizontal="right" vertical="top" wrapText="1"/>
    </xf>
    <xf numFmtId="167" fontId="9" fillId="2" borderId="0" xfId="0" applyNumberFormat="1" applyFont="1" applyFill="1" applyAlignment="1">
      <alignment vertical="center"/>
    </xf>
    <xf numFmtId="0" fontId="9" fillId="2" borderId="0" xfId="0" quotePrefix="1" applyFont="1" applyFill="1"/>
    <xf numFmtId="169" fontId="9" fillId="2" borderId="0" xfId="4" applyNumberFormat="1" applyFont="1" applyFill="1" applyBorder="1" applyAlignment="1">
      <alignment horizontal="right" vertical="center" wrapText="1"/>
    </xf>
    <xf numFmtId="173" fontId="9" fillId="2" borderId="0" xfId="2" applyNumberFormat="1" applyFont="1" applyFill="1" applyAlignment="1">
      <alignment horizontal="right" vertical="center" wrapText="1"/>
    </xf>
    <xf numFmtId="3" fontId="9" fillId="2" borderId="0" xfId="0" applyNumberFormat="1" applyFont="1" applyFill="1" applyAlignment="1">
      <alignment horizontal="right"/>
    </xf>
    <xf numFmtId="3" fontId="9" fillId="2" borderId="0" xfId="0" applyNumberFormat="1" applyFont="1" applyFill="1"/>
    <xf numFmtId="1" fontId="9" fillId="2" borderId="0" xfId="0" applyNumberFormat="1" applyFont="1" applyFill="1" applyAlignment="1">
      <alignment horizontal="right" wrapText="1"/>
    </xf>
    <xf numFmtId="173" fontId="9" fillId="2" borderId="0" xfId="4" applyNumberFormat="1" applyFont="1" applyFill="1" applyBorder="1" applyAlignment="1">
      <alignment horizontal="right" vertical="top" wrapText="1"/>
    </xf>
    <xf numFmtId="4" fontId="9" fillId="2" borderId="0" xfId="4" applyNumberFormat="1" applyFont="1" applyFill="1" applyBorder="1" applyAlignment="1">
      <alignment horizontal="right" vertical="center" wrapText="1"/>
    </xf>
    <xf numFmtId="169" fontId="9" fillId="0" borderId="0" xfId="4" applyNumberFormat="1" applyFont="1" applyBorder="1" applyAlignment="1">
      <alignment horizontal="right" vertical="center" wrapText="1"/>
    </xf>
    <xf numFmtId="173" fontId="9" fillId="2" borderId="0" xfId="4" applyNumberFormat="1" applyFont="1" applyFill="1" applyBorder="1" applyAlignment="1">
      <alignment horizontal="right" vertical="center" wrapText="1"/>
    </xf>
    <xf numFmtId="4" fontId="9" fillId="2" borderId="0" xfId="2" applyNumberFormat="1" applyFont="1" applyFill="1" applyAlignment="1">
      <alignment horizontal="right" vertical="center" wrapText="1"/>
    </xf>
    <xf numFmtId="49" fontId="9" fillId="2" borderId="0" xfId="4" applyNumberFormat="1" applyFont="1" applyFill="1" applyBorder="1" applyAlignment="1">
      <alignment horizontal="right" vertical="center" wrapText="1"/>
    </xf>
    <xf numFmtId="3" fontId="9" fillId="0" borderId="0" xfId="2" quotePrefix="1" applyNumberFormat="1" applyFont="1" applyAlignment="1">
      <alignment horizontal="right" vertical="center" wrapText="1"/>
    </xf>
    <xf numFmtId="0" fontId="9"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right"/>
    </xf>
    <xf numFmtId="0" fontId="5" fillId="2" borderId="0" xfId="0" applyFont="1" applyFill="1"/>
    <xf numFmtId="0" fontId="30" fillId="2" borderId="0" xfId="0" applyFont="1" applyFill="1"/>
    <xf numFmtId="0" fontId="9" fillId="0" borderId="0" xfId="0" applyFont="1" applyAlignment="1">
      <alignment horizontal="left"/>
    </xf>
    <xf numFmtId="3" fontId="7" fillId="2" borderId="2" xfId="4" applyNumberFormat="1" applyFont="1" applyFill="1" applyBorder="1" applyAlignment="1">
      <alignment horizontal="right"/>
    </xf>
    <xf numFmtId="3" fontId="14" fillId="0" borderId="2" xfId="4" applyNumberFormat="1" applyFont="1" applyBorder="1" applyAlignment="1">
      <alignment horizontal="right"/>
    </xf>
    <xf numFmtId="3" fontId="9" fillId="2" borderId="2" xfId="4" applyNumberFormat="1" applyFont="1" applyFill="1" applyBorder="1" applyAlignment="1">
      <alignment horizontal="right"/>
    </xf>
    <xf numFmtId="165" fontId="9" fillId="0" borderId="2" xfId="4" applyNumberFormat="1" applyFont="1" applyBorder="1" applyAlignment="1">
      <alignment horizontal="right"/>
    </xf>
    <xf numFmtId="171" fontId="9" fillId="2" borderId="2" xfId="5" applyFont="1" applyFill="1" applyBorder="1">
      <alignment horizontal="left" wrapText="1"/>
    </xf>
    <xf numFmtId="165" fontId="9" fillId="2" borderId="2" xfId="4" applyNumberFormat="1" applyFont="1" applyFill="1" applyBorder="1" applyAlignment="1">
      <alignment horizontal="right"/>
    </xf>
    <xf numFmtId="165" fontId="7" fillId="2" borderId="1" xfId="4" applyNumberFormat="1" applyFont="1" applyFill="1" applyBorder="1" applyAlignment="1">
      <alignment horizontal="right" vertical="center"/>
    </xf>
    <xf numFmtId="165" fontId="9" fillId="2" borderId="0" xfId="4" applyNumberFormat="1" applyFont="1" applyFill="1" applyBorder="1" applyAlignment="1">
      <alignment horizontal="right" vertical="center"/>
    </xf>
    <xf numFmtId="165" fontId="7" fillId="2" borderId="0" xfId="4" applyNumberFormat="1" applyFont="1" applyFill="1" applyBorder="1" applyAlignment="1">
      <alignment horizontal="right" vertical="center"/>
    </xf>
    <xf numFmtId="49" fontId="9" fillId="0" borderId="0" xfId="4" applyNumberFormat="1" applyFont="1" applyBorder="1" applyAlignment="1">
      <alignment horizontal="right" vertical="center" wrapText="1"/>
    </xf>
    <xf numFmtId="165" fontId="9" fillId="0" borderId="0" xfId="4" applyNumberFormat="1" applyFont="1" applyBorder="1" applyAlignment="1">
      <alignment horizontal="right" vertical="center"/>
    </xf>
    <xf numFmtId="3" fontId="9" fillId="2" borderId="0" xfId="4" applyNumberFormat="1" applyFont="1" applyFill="1" applyBorder="1" applyAlignment="1">
      <alignment horizontal="left" vertical="center"/>
    </xf>
    <xf numFmtId="0" fontId="9" fillId="0" borderId="0" xfId="0" applyFont="1" applyAlignment="1">
      <alignment wrapText="1"/>
    </xf>
    <xf numFmtId="165" fontId="9" fillId="0" borderId="0" xfId="2" applyNumberFormat="1" applyFont="1" applyAlignment="1">
      <alignment horizontal="right" vertical="center" wrapText="1"/>
    </xf>
    <xf numFmtId="165" fontId="9" fillId="2" borderId="0" xfId="2" applyNumberFormat="1" applyFont="1" applyFill="1" applyAlignment="1">
      <alignment horizontal="right" vertical="center" wrapText="1"/>
    </xf>
    <xf numFmtId="165" fontId="9" fillId="2" borderId="0" xfId="0" applyNumberFormat="1" applyFont="1" applyFill="1" applyAlignment="1">
      <alignment horizontal="right" wrapText="1"/>
    </xf>
    <xf numFmtId="0" fontId="0" fillId="2" borderId="0" xfId="0" applyFill="1"/>
    <xf numFmtId="0" fontId="4" fillId="2" borderId="0" xfId="8" applyFont="1" applyFill="1"/>
    <xf numFmtId="0" fontId="7" fillId="2" borderId="0" xfId="8" applyFont="1" applyFill="1"/>
    <xf numFmtId="0" fontId="7" fillId="2" borderId="0" xfId="3" applyFont="1" applyFill="1"/>
    <xf numFmtId="0" fontId="34" fillId="2" borderId="0" xfId="8" applyFont="1" applyFill="1"/>
    <xf numFmtId="0" fontId="16" fillId="2" borderId="0" xfId="3" applyFont="1" applyFill="1" applyAlignment="1">
      <alignment wrapText="1"/>
    </xf>
    <xf numFmtId="0" fontId="9" fillId="2" borderId="0" xfId="3" applyFont="1" applyFill="1" applyAlignment="1">
      <alignment horizontal="right" wrapText="1"/>
    </xf>
    <xf numFmtId="0" fontId="16" fillId="2" borderId="1" xfId="3" applyFont="1" applyFill="1" applyBorder="1" applyAlignment="1">
      <alignment wrapText="1"/>
    </xf>
    <xf numFmtId="0" fontId="7" fillId="2" borderId="1" xfId="3" applyFont="1" applyFill="1" applyBorder="1"/>
    <xf numFmtId="167" fontId="9" fillId="2" borderId="1" xfId="9" applyNumberFormat="1" applyFont="1" applyFill="1" applyBorder="1" applyAlignment="1" applyProtection="1">
      <alignment horizontal="right"/>
      <protection locked="0"/>
    </xf>
    <xf numFmtId="165" fontId="9" fillId="2" borderId="0" xfId="3" applyNumberFormat="1" applyFont="1" applyFill="1"/>
    <xf numFmtId="165" fontId="9" fillId="2" borderId="0" xfId="9" applyNumberFormat="1" applyFont="1" applyFill="1" applyAlignment="1" applyProtection="1">
      <alignment horizontal="right"/>
      <protection locked="0"/>
    </xf>
    <xf numFmtId="0" fontId="7" fillId="2" borderId="2" xfId="3" applyFont="1" applyFill="1" applyBorder="1"/>
    <xf numFmtId="167" fontId="9" fillId="2" borderId="2" xfId="9" applyNumberFormat="1" applyFont="1" applyFill="1" applyBorder="1" applyAlignment="1" applyProtection="1">
      <alignment horizontal="right"/>
      <protection locked="0"/>
    </xf>
    <xf numFmtId="165" fontId="9" fillId="2" borderId="0" xfId="8" applyNumberFormat="1" applyFont="1" applyFill="1"/>
    <xf numFmtId="168" fontId="9" fillId="3" borderId="0" xfId="8" applyNumberFormat="1" applyFont="1" applyFill="1"/>
    <xf numFmtId="168" fontId="9" fillId="2" borderId="0" xfId="8" applyNumberFormat="1" applyFont="1" applyFill="1"/>
    <xf numFmtId="167" fontId="9" fillId="2" borderId="0" xfId="10" applyNumberFormat="1" applyFont="1" applyFill="1" applyAlignment="1" applyProtection="1">
      <alignment horizontal="right"/>
      <protection locked="0"/>
    </xf>
    <xf numFmtId="178" fontId="9" fillId="2" borderId="0" xfId="10" applyNumberFormat="1" applyFont="1" applyFill="1" applyAlignment="1" applyProtection="1">
      <alignment horizontal="right"/>
      <protection locked="0"/>
    </xf>
    <xf numFmtId="167" fontId="9" fillId="3" borderId="0" xfId="8" applyNumberFormat="1" applyFont="1" applyFill="1"/>
    <xf numFmtId="167" fontId="9" fillId="2" borderId="0" xfId="8" applyNumberFormat="1" applyFont="1" applyFill="1"/>
    <xf numFmtId="0" fontId="9" fillId="2" borderId="0" xfId="8" applyFont="1" applyFill="1"/>
    <xf numFmtId="169" fontId="9" fillId="3" borderId="0" xfId="8" applyNumberFormat="1" applyFont="1" applyFill="1"/>
    <xf numFmtId="169" fontId="9" fillId="2" borderId="0" xfId="8" applyNumberFormat="1" applyFont="1" applyFill="1"/>
    <xf numFmtId="165" fontId="7" fillId="2" borderId="0" xfId="8" applyNumberFormat="1" applyFont="1" applyFill="1"/>
    <xf numFmtId="168" fontId="9" fillId="2" borderId="0" xfId="8" applyNumberFormat="1" applyFont="1" applyFill="1" applyAlignment="1">
      <alignment horizontal="right"/>
    </xf>
    <xf numFmtId="165" fontId="9" fillId="3" borderId="0" xfId="8" applyNumberFormat="1" applyFont="1" applyFill="1"/>
    <xf numFmtId="0" fontId="9" fillId="2" borderId="1" xfId="3" applyFont="1" applyFill="1" applyBorder="1"/>
    <xf numFmtId="165" fontId="9" fillId="3" borderId="1" xfId="8" applyNumberFormat="1" applyFont="1" applyFill="1" applyBorder="1"/>
    <xf numFmtId="165" fontId="9" fillId="2" borderId="1" xfId="8" applyNumberFormat="1" applyFont="1" applyFill="1" applyBorder="1"/>
    <xf numFmtId="179" fontId="9" fillId="2" borderId="0" xfId="8" applyNumberFormat="1" applyFont="1" applyFill="1"/>
    <xf numFmtId="179" fontId="9" fillId="2" borderId="0" xfId="10" applyNumberFormat="1" applyFont="1" applyFill="1"/>
    <xf numFmtId="167" fontId="9" fillId="2" borderId="0" xfId="9" applyNumberFormat="1" applyFont="1" applyFill="1" applyAlignment="1" applyProtection="1">
      <alignment horizontal="right"/>
      <protection locked="0"/>
    </xf>
    <xf numFmtId="179" fontId="9" fillId="2" borderId="0" xfId="10" applyNumberFormat="1" applyFont="1" applyFill="1" applyAlignment="1" applyProtection="1">
      <alignment horizontal="right"/>
      <protection locked="0"/>
    </xf>
    <xf numFmtId="165" fontId="9" fillId="2" borderId="0" xfId="8" quotePrefix="1" applyNumberFormat="1" applyFont="1" applyFill="1" applyAlignment="1">
      <alignment horizontal="right"/>
    </xf>
    <xf numFmtId="168" fontId="9" fillId="2" borderId="0" xfId="8" quotePrefix="1" applyNumberFormat="1" applyFont="1" applyFill="1" applyAlignment="1">
      <alignment horizontal="right"/>
    </xf>
    <xf numFmtId="165" fontId="9" fillId="3" borderId="0" xfId="8" applyNumberFormat="1" applyFont="1" applyFill="1" applyAlignment="1">
      <alignment horizontal="right"/>
    </xf>
    <xf numFmtId="165" fontId="9" fillId="2" borderId="0" xfId="8" applyNumberFormat="1" applyFont="1" applyFill="1" applyAlignment="1">
      <alignment horizontal="right"/>
    </xf>
    <xf numFmtId="165" fontId="9" fillId="2" borderId="0" xfId="0" applyNumberFormat="1" applyFont="1" applyFill="1"/>
    <xf numFmtId="165" fontId="7" fillId="2" borderId="1" xfId="1" applyNumberFormat="1" applyFont="1" applyFill="1" applyBorder="1" applyAlignment="1">
      <alignment horizontal="right"/>
    </xf>
    <xf numFmtId="165" fontId="7" fillId="2" borderId="0" xfId="0" applyNumberFormat="1" applyFont="1" applyFill="1"/>
    <xf numFmtId="165" fontId="7" fillId="2" borderId="1" xfId="1" applyNumberFormat="1" applyFont="1" applyFill="1" applyBorder="1"/>
    <xf numFmtId="165" fontId="9" fillId="2" borderId="0" xfId="1" applyNumberFormat="1" applyFont="1" applyFill="1"/>
    <xf numFmtId="165" fontId="7" fillId="2" borderId="1" xfId="0" applyNumberFormat="1" applyFont="1" applyFill="1" applyBorder="1"/>
    <xf numFmtId="165" fontId="7" fillId="2" borderId="2" xfId="1" applyNumberFormat="1" applyFont="1" applyFill="1" applyBorder="1"/>
    <xf numFmtId="165" fontId="7" fillId="2" borderId="0" xfId="1" applyNumberFormat="1" applyFont="1" applyFill="1" applyAlignment="1">
      <alignment horizontal="right"/>
    </xf>
    <xf numFmtId="168" fontId="9" fillId="2" borderId="0" xfId="0" applyNumberFormat="1" applyFont="1" applyFill="1"/>
    <xf numFmtId="165" fontId="9" fillId="2" borderId="1" xfId="1" applyNumberFormat="1" applyFont="1" applyFill="1" applyBorder="1" applyAlignment="1">
      <alignment horizontal="right"/>
    </xf>
    <xf numFmtId="0" fontId="7" fillId="2" borderId="2" xfId="0" applyFont="1" applyFill="1" applyBorder="1"/>
    <xf numFmtId="9" fontId="9" fillId="2" borderId="0" xfId="0" applyNumberFormat="1" applyFont="1" applyFill="1"/>
    <xf numFmtId="9" fontId="9" fillId="2" borderId="1" xfId="0" applyNumberFormat="1" applyFont="1" applyFill="1" applyBorder="1"/>
    <xf numFmtId="3" fontId="7" fillId="2" borderId="1" xfId="0" applyNumberFormat="1" applyFont="1" applyFill="1" applyBorder="1"/>
    <xf numFmtId="3" fontId="9" fillId="2" borderId="1" xfId="0" applyNumberFormat="1" applyFont="1" applyFill="1" applyBorder="1"/>
    <xf numFmtId="165" fontId="9" fillId="2" borderId="1" xfId="0" applyNumberFormat="1" applyFont="1" applyFill="1" applyBorder="1"/>
    <xf numFmtId="0" fontId="18" fillId="2" borderId="0" xfId="0" applyFont="1" applyFill="1"/>
    <xf numFmtId="0" fontId="0" fillId="2" borderId="0" xfId="0" applyFont="1" applyFill="1"/>
    <xf numFmtId="0" fontId="0" fillId="2" borderId="5" xfId="0" applyFont="1" applyFill="1" applyBorder="1"/>
    <xf numFmtId="0" fontId="18" fillId="2" borderId="7" xfId="0" applyFont="1" applyFill="1" applyBorder="1"/>
    <xf numFmtId="0" fontId="35" fillId="6" borderId="7" xfId="7" quotePrefix="1" applyFont="1" applyFill="1" applyBorder="1"/>
    <xf numFmtId="0" fontId="35" fillId="2" borderId="7" xfId="7" quotePrefix="1" applyFont="1" applyFill="1" applyBorder="1"/>
    <xf numFmtId="0" fontId="35" fillId="5" borderId="7" xfId="7" quotePrefix="1" applyFont="1" applyFill="1" applyBorder="1"/>
    <xf numFmtId="0" fontId="36" fillId="7" borderId="7" xfId="7" quotePrefix="1" applyFont="1" applyFill="1" applyBorder="1"/>
    <xf numFmtId="0" fontId="35" fillId="3" borderId="6" xfId="7" quotePrefix="1" applyFont="1" applyFill="1" applyBorder="1"/>
    <xf numFmtId="0" fontId="37" fillId="2" borderId="6" xfId="0" applyFont="1" applyFill="1" applyBorder="1"/>
    <xf numFmtId="0" fontId="9" fillId="0" borderId="1" xfId="3" applyFont="1" applyBorder="1" applyAlignment="1" applyProtection="1">
      <alignment horizontal="right" wrapText="1"/>
      <protection locked="0"/>
    </xf>
    <xf numFmtId="180" fontId="9" fillId="2" borderId="0" xfId="4" applyNumberFormat="1" applyFont="1" applyFill="1" applyBorder="1" applyAlignment="1">
      <alignment horizontal="right" vertical="center" wrapText="1"/>
    </xf>
    <xf numFmtId="180" fontId="9" fillId="2" borderId="0" xfId="2" applyNumberFormat="1" applyFont="1" applyFill="1" applyAlignment="1">
      <alignment horizontal="right" vertical="center" wrapText="1"/>
    </xf>
    <xf numFmtId="180" fontId="9" fillId="2" borderId="0" xfId="0" applyNumberFormat="1" applyFont="1" applyFill="1" applyAlignment="1">
      <alignment horizontal="right" vertical="center" wrapText="1"/>
    </xf>
    <xf numFmtId="0" fontId="7" fillId="0" borderId="0" xfId="0" applyFont="1" applyBorder="1"/>
    <xf numFmtId="165" fontId="7" fillId="0" borderId="0" xfId="1" applyNumberFormat="1" applyFont="1" applyBorder="1"/>
    <xf numFmtId="165" fontId="7" fillId="0" borderId="0" xfId="0" applyNumberFormat="1" applyFont="1" applyBorder="1"/>
    <xf numFmtId="165" fontId="7" fillId="3" borderId="0" xfId="1" applyNumberFormat="1" applyFont="1" applyFill="1" applyBorder="1"/>
    <xf numFmtId="165" fontId="7" fillId="2" borderId="0" xfId="1" applyNumberFormat="1" applyFont="1" applyFill="1" applyBorder="1"/>
    <xf numFmtId="0" fontId="2" fillId="2" borderId="0" xfId="3" applyFont="1" applyFill="1"/>
    <xf numFmtId="0" fontId="2" fillId="0" borderId="0" xfId="3" applyFont="1"/>
    <xf numFmtId="3" fontId="9" fillId="2" borderId="0" xfId="8" quotePrefix="1" applyNumberFormat="1" applyFont="1" applyFill="1" applyAlignment="1">
      <alignment horizontal="right"/>
    </xf>
    <xf numFmtId="3" fontId="9" fillId="2" borderId="0" xfId="8" applyNumberFormat="1" applyFont="1" applyFill="1" applyAlignment="1">
      <alignment horizontal="right"/>
    </xf>
    <xf numFmtId="0" fontId="9" fillId="0" borderId="0" xfId="3" applyFont="1"/>
    <xf numFmtId="165" fontId="9" fillId="0" borderId="0" xfId="8" applyNumberFormat="1" applyFont="1"/>
    <xf numFmtId="0" fontId="9" fillId="2" borderId="0" xfId="3" applyFont="1" applyFill="1" applyAlignment="1">
      <alignment horizontal="left" vertical="top" wrapText="1"/>
    </xf>
    <xf numFmtId="0" fontId="9" fillId="0" borderId="0" xfId="0" applyFont="1" applyBorder="1"/>
    <xf numFmtId="0" fontId="2" fillId="0" borderId="0" xfId="0" applyFont="1" applyBorder="1"/>
    <xf numFmtId="0" fontId="4" fillId="0" borderId="0" xfId="0" applyFont="1" applyBorder="1"/>
    <xf numFmtId="0" fontId="7" fillId="2" borderId="0" xfId="3" applyFont="1" applyFill="1" applyBorder="1" applyProtection="1">
      <protection locked="0"/>
    </xf>
    <xf numFmtId="0" fontId="7" fillId="0" borderId="0" xfId="0" applyFont="1" applyBorder="1" applyAlignment="1">
      <alignment vertical="center"/>
    </xf>
    <xf numFmtId="0" fontId="7" fillId="2" borderId="0" xfId="0" applyFont="1" applyFill="1" applyBorder="1"/>
    <xf numFmtId="0" fontId="9" fillId="2" borderId="0" xfId="0" applyFont="1" applyFill="1" applyBorder="1"/>
    <xf numFmtId="0" fontId="9" fillId="2" borderId="0" xfId="3" applyFont="1" applyFill="1" applyBorder="1"/>
    <xf numFmtId="168" fontId="9" fillId="2" borderId="1" xfId="8" applyNumberFormat="1" applyFont="1" applyFill="1" applyBorder="1"/>
    <xf numFmtId="49" fontId="9" fillId="0" borderId="0" xfId="4" applyNumberFormat="1" applyFont="1" applyFill="1" applyBorder="1" applyAlignment="1">
      <alignment horizontal="right" vertical="center" wrapText="1"/>
    </xf>
    <xf numFmtId="3" fontId="9" fillId="0" borderId="0" xfId="2" applyNumberFormat="1" applyFont="1" applyFill="1" applyAlignment="1">
      <alignment horizontal="right" vertical="center" wrapText="1"/>
    </xf>
    <xf numFmtId="0" fontId="9" fillId="0" borderId="0" xfId="2" applyNumberFormat="1" applyFont="1" applyFill="1" applyAlignment="1">
      <alignment horizontal="right" vertical="center" wrapText="1"/>
    </xf>
    <xf numFmtId="165" fontId="9" fillId="3" borderId="0" xfId="1" applyNumberFormat="1" applyFont="1" applyFill="1" applyBorder="1"/>
    <xf numFmtId="0" fontId="38" fillId="2" borderId="0" xfId="0" applyFont="1" applyFill="1"/>
    <xf numFmtId="0" fontId="38" fillId="0" borderId="0" xfId="0" applyFont="1"/>
    <xf numFmtId="0" fontId="38" fillId="2" borderId="0" xfId="0" applyFont="1" applyFill="1" applyAlignment="1">
      <alignment horizontal="left"/>
    </xf>
    <xf numFmtId="0" fontId="38" fillId="2" borderId="0" xfId="0" applyFont="1" applyFill="1" applyAlignment="1">
      <alignment horizontal="left" vertical="center"/>
    </xf>
    <xf numFmtId="0" fontId="38" fillId="0" borderId="0" xfId="0" applyFont="1" applyAlignment="1">
      <alignment vertical="center"/>
    </xf>
    <xf numFmtId="0" fontId="2" fillId="0" borderId="0" xfId="0" applyFont="1" applyFill="1"/>
    <xf numFmtId="0" fontId="4" fillId="0" borderId="0" xfId="0" applyFont="1" applyFill="1"/>
    <xf numFmtId="0" fontId="9" fillId="0" borderId="1" xfId="3" applyFont="1" applyFill="1" applyBorder="1" applyAlignment="1">
      <alignment horizontal="right" wrapText="1"/>
    </xf>
    <xf numFmtId="0" fontId="7" fillId="0" borderId="0" xfId="0" applyFont="1" applyFill="1"/>
    <xf numFmtId="165" fontId="9" fillId="0" borderId="0" xfId="0" applyNumberFormat="1" applyFont="1" applyFill="1"/>
    <xf numFmtId="165" fontId="7" fillId="0" borderId="1" xfId="1" applyNumberFormat="1" applyFont="1" applyFill="1" applyBorder="1" applyAlignment="1">
      <alignment horizontal="right"/>
    </xf>
    <xf numFmtId="165" fontId="7" fillId="0" borderId="0" xfId="0" applyNumberFormat="1" applyFont="1" applyFill="1"/>
    <xf numFmtId="165" fontId="7" fillId="0" borderId="1" xfId="1" applyNumberFormat="1" applyFont="1" applyFill="1" applyBorder="1"/>
    <xf numFmtId="165" fontId="7" fillId="0" borderId="0" xfId="1" applyNumberFormat="1" applyFont="1" applyFill="1" applyBorder="1"/>
    <xf numFmtId="165" fontId="9" fillId="0" borderId="0" xfId="1" applyNumberFormat="1" applyFont="1" applyFill="1" applyBorder="1"/>
    <xf numFmtId="165" fontId="7" fillId="0" borderId="0" xfId="1" applyNumberFormat="1" applyFont="1" applyFill="1"/>
    <xf numFmtId="165" fontId="9" fillId="0" borderId="0" xfId="1" applyNumberFormat="1" applyFont="1" applyFill="1"/>
    <xf numFmtId="165" fontId="7" fillId="0" borderId="1" xfId="0" applyNumberFormat="1" applyFont="1" applyFill="1" applyBorder="1"/>
    <xf numFmtId="165" fontId="7" fillId="0" borderId="2" xfId="1" applyNumberFormat="1" applyFont="1" applyFill="1" applyBorder="1"/>
    <xf numFmtId="165" fontId="7" fillId="0" borderId="0" xfId="1" applyNumberFormat="1" applyFont="1" applyFill="1" applyAlignment="1">
      <alignment horizontal="right"/>
    </xf>
    <xf numFmtId="168" fontId="9" fillId="0" borderId="0" xfId="0" applyNumberFormat="1" applyFont="1" applyFill="1"/>
    <xf numFmtId="3" fontId="9" fillId="0" borderId="0" xfId="0" applyNumberFormat="1" applyFont="1" applyFill="1"/>
    <xf numFmtId="165" fontId="9" fillId="0" borderId="1" xfId="1" applyNumberFormat="1" applyFont="1" applyFill="1" applyBorder="1" applyAlignment="1">
      <alignment horizontal="right"/>
    </xf>
    <xf numFmtId="0" fontId="7" fillId="0" borderId="2" xfId="0" applyFont="1" applyFill="1" applyBorder="1"/>
    <xf numFmtId="167" fontId="9" fillId="0" borderId="0" xfId="0" applyNumberFormat="1" applyFont="1" applyFill="1"/>
    <xf numFmtId="9" fontId="9" fillId="0" borderId="0" xfId="0" applyNumberFormat="1" applyFont="1" applyFill="1"/>
    <xf numFmtId="9" fontId="9" fillId="0" borderId="1" xfId="0" applyNumberFormat="1" applyFont="1" applyFill="1" applyBorder="1"/>
    <xf numFmtId="0" fontId="9" fillId="0" borderId="0" xfId="0" applyFont="1" applyFill="1"/>
    <xf numFmtId="0" fontId="9" fillId="0" borderId="0" xfId="3" applyFont="1" applyFill="1"/>
    <xf numFmtId="0" fontId="5" fillId="0" borderId="0" xfId="0" applyFont="1" applyFill="1"/>
    <xf numFmtId="0" fontId="9" fillId="0" borderId="1" xfId="3" applyFont="1" applyFill="1" applyBorder="1" applyAlignment="1" applyProtection="1">
      <alignment horizontal="right" wrapText="1"/>
      <protection locked="0"/>
    </xf>
    <xf numFmtId="165" fontId="9" fillId="0" borderId="0" xfId="0" applyNumberFormat="1" applyFont="1" applyFill="1" applyAlignment="1">
      <alignment horizontal="right"/>
    </xf>
    <xf numFmtId="0" fontId="4" fillId="0" borderId="0" xfId="0" applyFont="1" applyFill="1" applyBorder="1"/>
    <xf numFmtId="3" fontId="7" fillId="0" borderId="1" xfId="0" applyNumberFormat="1" applyFont="1" applyFill="1" applyBorder="1"/>
    <xf numFmtId="3" fontId="9" fillId="0" borderId="1" xfId="0" applyNumberFormat="1" applyFont="1" applyFill="1" applyBorder="1"/>
    <xf numFmtId="165" fontId="9" fillId="0" borderId="1" xfId="0" applyNumberFormat="1" applyFont="1" applyFill="1" applyBorder="1"/>
    <xf numFmtId="0" fontId="0" fillId="0" borderId="0" xfId="0" applyFill="1"/>
    <xf numFmtId="0" fontId="4" fillId="0" borderId="0" xfId="8" applyFont="1" applyFill="1"/>
    <xf numFmtId="0" fontId="34" fillId="0" borderId="0" xfId="8" applyFont="1" applyFill="1"/>
    <xf numFmtId="0" fontId="2" fillId="0" borderId="0" xfId="3" applyFont="1" applyFill="1"/>
    <xf numFmtId="0" fontId="9" fillId="0" borderId="0" xfId="3" applyFont="1" applyFill="1" applyAlignment="1">
      <alignment horizontal="right" wrapText="1"/>
    </xf>
    <xf numFmtId="0" fontId="7" fillId="0" borderId="2" xfId="3" applyFont="1" applyFill="1" applyBorder="1"/>
    <xf numFmtId="168" fontId="9" fillId="0" borderId="0" xfId="8" applyNumberFormat="1" applyFont="1" applyFill="1"/>
    <xf numFmtId="167" fontId="9" fillId="0" borderId="0" xfId="10" applyNumberFormat="1" applyFont="1" applyFill="1" applyAlignment="1" applyProtection="1">
      <alignment horizontal="right"/>
      <protection locked="0"/>
    </xf>
    <xf numFmtId="178" fontId="9" fillId="0" borderId="0" xfId="10" applyNumberFormat="1" applyFont="1" applyFill="1" applyAlignment="1" applyProtection="1">
      <alignment horizontal="right"/>
      <protection locked="0"/>
    </xf>
    <xf numFmtId="167" fontId="9" fillId="0" borderId="0" xfId="8" applyNumberFormat="1" applyFont="1" applyFill="1"/>
    <xf numFmtId="169" fontId="9" fillId="0" borderId="0" xfId="8" applyNumberFormat="1" applyFont="1" applyFill="1"/>
    <xf numFmtId="165" fontId="9" fillId="0" borderId="0" xfId="8" applyNumberFormat="1" applyFont="1" applyFill="1"/>
    <xf numFmtId="0" fontId="7" fillId="0" borderId="1" xfId="3" applyFont="1" applyFill="1" applyBorder="1"/>
    <xf numFmtId="1" fontId="9" fillId="0" borderId="0" xfId="8" quotePrefix="1" applyNumberFormat="1" applyFont="1" applyFill="1" applyAlignment="1">
      <alignment horizontal="right"/>
    </xf>
    <xf numFmtId="165" fontId="9" fillId="0" borderId="0" xfId="8" applyNumberFormat="1" applyFont="1" applyFill="1" applyAlignment="1">
      <alignment horizontal="right"/>
    </xf>
    <xf numFmtId="165" fontId="9" fillId="0" borderId="1" xfId="8" applyNumberFormat="1" applyFont="1" applyFill="1" applyBorder="1"/>
    <xf numFmtId="169" fontId="7" fillId="0" borderId="0" xfId="3" applyNumberFormat="1" applyFont="1" applyFill="1"/>
    <xf numFmtId="0" fontId="9" fillId="2" borderId="0" xfId="0" applyFont="1" applyFill="1" applyAlignment="1">
      <alignment horizontal="right" wrapText="1"/>
    </xf>
    <xf numFmtId="0" fontId="9" fillId="2" borderId="0" xfId="0" applyFont="1" applyFill="1" applyAlignment="1">
      <alignment horizontal="right"/>
    </xf>
    <xf numFmtId="0" fontId="9" fillId="2" borderId="1" xfId="0" applyFont="1" applyFill="1" applyBorder="1" applyAlignment="1">
      <alignment horizontal="right" wrapText="1"/>
    </xf>
    <xf numFmtId="0" fontId="9" fillId="2" borderId="1" xfId="0" applyFont="1" applyFill="1" applyBorder="1" applyAlignment="1">
      <alignment horizontal="right"/>
    </xf>
    <xf numFmtId="0" fontId="9" fillId="2" borderId="0" xfId="0" applyFont="1" applyFill="1" applyAlignment="1">
      <alignment horizontal="right"/>
    </xf>
    <xf numFmtId="0" fontId="7" fillId="0" borderId="0" xfId="3" applyFont="1" applyFill="1"/>
    <xf numFmtId="165" fontId="9" fillId="0" borderId="0" xfId="1" applyNumberFormat="1" applyFont="1" applyBorder="1"/>
    <xf numFmtId="1" fontId="9" fillId="3" borderId="0" xfId="8" applyNumberFormat="1" applyFont="1" applyFill="1" applyAlignment="1">
      <alignment horizontal="right"/>
    </xf>
    <xf numFmtId="165" fontId="9" fillId="3" borderId="0" xfId="0" applyNumberFormat="1" applyFont="1" applyFill="1" applyAlignment="1">
      <alignment horizontal="right"/>
    </xf>
    <xf numFmtId="1" fontId="9" fillId="0" borderId="0" xfId="8" applyNumberFormat="1" applyFont="1" applyFill="1" applyAlignment="1">
      <alignment horizontal="right"/>
    </xf>
    <xf numFmtId="171" fontId="40" fillId="0" borderId="3" xfId="5" quotePrefix="1" applyFont="1" applyFill="1" applyBorder="1" applyAlignment="1">
      <alignment horizontal="left" vertical="center"/>
    </xf>
    <xf numFmtId="3" fontId="40" fillId="0" borderId="3" xfId="2" applyNumberFormat="1" applyFont="1" applyFill="1" applyBorder="1" applyAlignment="1">
      <alignment horizontal="right" vertical="center" wrapText="1"/>
    </xf>
    <xf numFmtId="174" fontId="40" fillId="0" borderId="3" xfId="2" applyNumberFormat="1" applyFont="1" applyFill="1" applyBorder="1" applyAlignment="1">
      <alignment horizontal="right" vertical="center" wrapText="1"/>
    </xf>
    <xf numFmtId="49" fontId="40" fillId="0" borderId="3" xfId="2" applyNumberFormat="1" applyFont="1" applyFill="1" applyBorder="1" applyAlignment="1">
      <alignment horizontal="right" vertical="center" wrapText="1"/>
    </xf>
    <xf numFmtId="0" fontId="40" fillId="0" borderId="3" xfId="2" applyNumberFormat="1" applyFont="1" applyFill="1" applyBorder="1" applyAlignment="1">
      <alignment horizontal="right" vertical="center" wrapText="1"/>
    </xf>
    <xf numFmtId="0" fontId="40" fillId="0" borderId="0" xfId="0" applyFont="1" applyFill="1" applyAlignment="1">
      <alignment horizontal="left" vertical="center"/>
    </xf>
    <xf numFmtId="3" fontId="40" fillId="0" borderId="0" xfId="2" applyNumberFormat="1" applyFont="1" applyFill="1" applyBorder="1" applyAlignment="1">
      <alignment horizontal="right" vertical="center" wrapText="1"/>
    </xf>
    <xf numFmtId="3" fontId="40" fillId="0" borderId="0" xfId="4" applyNumberFormat="1" applyFont="1" applyFill="1" applyBorder="1" applyAlignment="1">
      <alignment horizontal="right" vertical="center"/>
    </xf>
    <xf numFmtId="174" fontId="40" fillId="0" borderId="0" xfId="2" applyNumberFormat="1" applyFont="1" applyFill="1" applyBorder="1" applyAlignment="1">
      <alignment horizontal="right" vertical="center" wrapText="1"/>
    </xf>
    <xf numFmtId="3" fontId="40" fillId="0" borderId="0" xfId="4" applyNumberFormat="1" applyFont="1" applyFill="1" applyBorder="1" applyAlignment="1">
      <alignment horizontal="right"/>
    </xf>
    <xf numFmtId="0" fontId="40" fillId="0" borderId="0" xfId="2" applyNumberFormat="1" applyFont="1" applyFill="1" applyBorder="1" applyAlignment="1">
      <alignment horizontal="right" vertical="center" wrapText="1"/>
    </xf>
    <xf numFmtId="3" fontId="40" fillId="0" borderId="8" xfId="4" applyNumberFormat="1" applyFont="1" applyFill="1" applyBorder="1" applyAlignment="1">
      <alignment horizontal="right" vertical="center"/>
    </xf>
    <xf numFmtId="0" fontId="9" fillId="2" borderId="0" xfId="0" applyFont="1" applyFill="1" applyAlignment="1">
      <alignment horizontal="right"/>
    </xf>
    <xf numFmtId="0" fontId="9" fillId="2" borderId="1" xfId="0" applyFont="1" applyFill="1" applyBorder="1" applyAlignment="1">
      <alignment horizontal="right"/>
    </xf>
    <xf numFmtId="0" fontId="9" fillId="2" borderId="0" xfId="0" applyFont="1" applyFill="1" applyAlignment="1">
      <alignment horizontal="right"/>
    </xf>
    <xf numFmtId="9" fontId="9" fillId="2" borderId="0" xfId="4" applyNumberFormat="1" applyFont="1" applyFill="1" applyBorder="1" applyAlignment="1">
      <alignment horizontal="right" vertical="center"/>
    </xf>
    <xf numFmtId="49" fontId="9" fillId="2" borderId="0" xfId="4" applyNumberFormat="1" applyFont="1" applyFill="1" applyBorder="1" applyAlignment="1">
      <alignment horizontal="right" vertical="center"/>
    </xf>
    <xf numFmtId="165" fontId="7" fillId="0" borderId="0" xfId="1" applyNumberFormat="1" applyFont="1" applyBorder="1" applyAlignment="1">
      <alignment horizontal="right"/>
    </xf>
    <xf numFmtId="165" fontId="7" fillId="3" borderId="0" xfId="1" applyNumberFormat="1" applyFont="1" applyFill="1" applyBorder="1" applyAlignment="1">
      <alignment horizontal="right"/>
    </xf>
    <xf numFmtId="165" fontId="7" fillId="0" borderId="0" xfId="1" applyNumberFormat="1" applyFont="1" applyFill="1" applyBorder="1" applyAlignment="1">
      <alignment horizontal="right"/>
    </xf>
    <xf numFmtId="165" fontId="7" fillId="2" borderId="0" xfId="1" applyNumberFormat="1" applyFont="1" applyFill="1" applyBorder="1" applyAlignment="1">
      <alignment horizontal="right"/>
    </xf>
    <xf numFmtId="0" fontId="9" fillId="2" borderId="0" xfId="0" applyFont="1" applyFill="1" applyAlignment="1">
      <alignment horizontal="right"/>
    </xf>
    <xf numFmtId="3" fontId="9" fillId="2" borderId="1" xfId="0" applyNumberFormat="1" applyFont="1" applyFill="1" applyBorder="1" applyAlignment="1">
      <alignment wrapText="1"/>
    </xf>
    <xf numFmtId="0" fontId="2" fillId="0" borderId="0" xfId="0" applyFont="1" applyFill="1" applyBorder="1"/>
    <xf numFmtId="0" fontId="9" fillId="0" borderId="0" xfId="0" applyFont="1" applyFill="1" applyBorder="1"/>
    <xf numFmtId="0" fontId="9" fillId="0" borderId="0" xfId="3" applyFont="1" applyFill="1" applyBorder="1"/>
    <xf numFmtId="181" fontId="9" fillId="2" borderId="0" xfId="4" applyNumberFormat="1" applyFont="1" applyFill="1" applyBorder="1" applyAlignment="1">
      <alignment horizontal="right" vertical="center" wrapText="1"/>
    </xf>
    <xf numFmtId="165" fontId="9" fillId="3" borderId="0" xfId="1" applyNumberFormat="1" applyFont="1" applyFill="1" applyBorder="1" applyAlignment="1">
      <alignment horizontal="right"/>
    </xf>
    <xf numFmtId="1" fontId="9" fillId="3" borderId="0" xfId="1" applyNumberFormat="1" applyFont="1" applyFill="1" applyBorder="1" applyAlignment="1">
      <alignment horizontal="right"/>
    </xf>
    <xf numFmtId="165" fontId="7" fillId="3" borderId="9" xfId="0" applyNumberFormat="1" applyFont="1" applyFill="1" applyBorder="1"/>
    <xf numFmtId="3" fontId="17" fillId="0" borderId="1" xfId="4" applyNumberFormat="1" applyFont="1" applyFill="1" applyBorder="1" applyAlignment="1">
      <alignment horizontal="right" vertical="center"/>
    </xf>
    <xf numFmtId="168" fontId="9" fillId="3" borderId="0" xfId="0" applyNumberFormat="1" applyFont="1" applyFill="1"/>
    <xf numFmtId="182" fontId="13" fillId="0" borderId="0" xfId="2" applyNumberFormat="1" applyFont="1" applyAlignment="1">
      <alignment horizontal="right" vertical="center" wrapText="1"/>
    </xf>
    <xf numFmtId="168" fontId="9" fillId="3" borderId="0" xfId="1" applyNumberFormat="1" applyFont="1" applyFill="1" applyBorder="1" applyAlignment="1">
      <alignment horizontal="right"/>
    </xf>
    <xf numFmtId="9" fontId="9" fillId="3" borderId="0" xfId="1" applyNumberFormat="1" applyFont="1" applyFill="1" applyBorder="1" applyAlignment="1">
      <alignment horizontal="right"/>
    </xf>
    <xf numFmtId="9" fontId="9" fillId="3" borderId="1" xfId="1" applyNumberFormat="1" applyFont="1" applyFill="1" applyBorder="1" applyAlignment="1">
      <alignment horizontal="right"/>
    </xf>
    <xf numFmtId="178" fontId="9" fillId="3" borderId="0" xfId="10" applyNumberFormat="1" applyFont="1" applyFill="1" applyAlignment="1" applyProtection="1">
      <alignment horizontal="right"/>
      <protection locked="0"/>
    </xf>
    <xf numFmtId="0" fontId="13" fillId="0" borderId="0" xfId="0" applyFont="1" applyFill="1"/>
    <xf numFmtId="3" fontId="9" fillId="0" borderId="0" xfId="4" applyNumberFormat="1" applyFont="1" applyFill="1" applyBorder="1" applyAlignment="1">
      <alignment horizontal="left" vertical="center"/>
    </xf>
    <xf numFmtId="3" fontId="7" fillId="0" borderId="0" xfId="4" applyNumberFormat="1" applyFont="1" applyFill="1" applyBorder="1" applyAlignment="1">
      <alignment horizontal="right" vertical="center"/>
    </xf>
    <xf numFmtId="165" fontId="9" fillId="0" borderId="0" xfId="4" applyNumberFormat="1" applyFont="1" applyFill="1" applyBorder="1" applyAlignment="1">
      <alignment horizontal="right" vertical="center"/>
    </xf>
    <xf numFmtId="9" fontId="9" fillId="0" borderId="0" xfId="4" applyNumberFormat="1" applyFont="1" applyFill="1" applyBorder="1" applyAlignment="1">
      <alignment horizontal="right" vertical="center"/>
    </xf>
    <xf numFmtId="3" fontId="9" fillId="0" borderId="0" xfId="4"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49" fontId="9" fillId="0" borderId="0" xfId="4" applyNumberFormat="1" applyFont="1" applyFill="1" applyBorder="1" applyAlignment="1">
      <alignment horizontal="right" vertical="center"/>
    </xf>
    <xf numFmtId="3" fontId="7" fillId="0" borderId="1" xfId="4" applyNumberFormat="1" applyFont="1" applyFill="1" applyBorder="1" applyAlignment="1">
      <alignment horizontal="right" vertical="center"/>
    </xf>
    <xf numFmtId="0" fontId="39" fillId="2" borderId="0" xfId="0" applyFont="1" applyFill="1"/>
    <xf numFmtId="3" fontId="9" fillId="0" borderId="2" xfId="4" applyNumberFormat="1" applyFont="1" applyFill="1" applyBorder="1" applyAlignment="1">
      <alignment horizontal="right" vertical="center"/>
    </xf>
    <xf numFmtId="9" fontId="9" fillId="0" borderId="0" xfId="6" quotePrefix="1" applyNumberFormat="1" applyFont="1" applyFill="1" applyAlignment="1" applyProtection="1">
      <alignment horizontal="right" vertical="center" wrapText="1"/>
      <protection locked="0"/>
    </xf>
    <xf numFmtId="3" fontId="9" fillId="0" borderId="0" xfId="4" applyNumberFormat="1" applyFont="1" applyFill="1" applyBorder="1" applyAlignment="1">
      <alignment horizontal="right" vertical="center" wrapText="1"/>
    </xf>
    <xf numFmtId="174" fontId="9" fillId="0" borderId="0" xfId="2" applyNumberFormat="1" applyFont="1" applyFill="1" applyAlignment="1">
      <alignment horizontal="right" vertical="center" wrapText="1"/>
    </xf>
    <xf numFmtId="3" fontId="9" fillId="0" borderId="0" xfId="0" applyNumberFormat="1" applyFont="1" applyFill="1" applyAlignment="1">
      <alignment horizontal="right" vertical="center" wrapText="1"/>
    </xf>
    <xf numFmtId="169" fontId="9" fillId="0" borderId="0" xfId="0" applyNumberFormat="1" applyFont="1" applyFill="1" applyAlignment="1">
      <alignment horizontal="right" vertical="center" wrapText="1"/>
    </xf>
    <xf numFmtId="9" fontId="9" fillId="0" borderId="0" xfId="2" applyFont="1" applyFill="1" applyAlignment="1">
      <alignment horizontal="right" vertical="center" wrapText="1"/>
    </xf>
    <xf numFmtId="180" fontId="9" fillId="0" borderId="0" xfId="4" applyNumberFormat="1" applyFont="1" applyFill="1" applyBorder="1" applyAlignment="1">
      <alignment horizontal="right" vertical="center" wrapText="1"/>
    </xf>
    <xf numFmtId="180" fontId="13" fillId="0" borderId="0" xfId="4" applyNumberFormat="1" applyFont="1" applyFill="1" applyBorder="1" applyAlignment="1">
      <alignment horizontal="right" vertical="center" wrapText="1"/>
    </xf>
    <xf numFmtId="169" fontId="9" fillId="0" borderId="0" xfId="4" applyNumberFormat="1" applyFont="1" applyFill="1" applyBorder="1" applyAlignment="1">
      <alignment horizontal="right" vertical="center" wrapText="1"/>
    </xf>
    <xf numFmtId="177" fontId="9" fillId="0" borderId="0" xfId="2" quotePrefix="1" applyNumberFormat="1" applyFont="1" applyFill="1" applyAlignment="1">
      <alignment horizontal="right" vertical="center" wrapText="1"/>
    </xf>
    <xf numFmtId="0" fontId="41" fillId="2" borderId="0" xfId="0" applyFont="1" applyFill="1"/>
    <xf numFmtId="180" fontId="9" fillId="0" borderId="0" xfId="0" applyNumberFormat="1" applyFont="1"/>
    <xf numFmtId="0" fontId="40" fillId="0" borderId="0" xfId="0" applyFont="1" applyAlignment="1">
      <alignment horizontal="left" vertical="center"/>
    </xf>
    <xf numFmtId="165" fontId="9" fillId="0" borderId="0" xfId="1" applyNumberFormat="1" applyFont="1" applyFill="1" applyBorder="1" applyAlignment="1">
      <alignment horizontal="right"/>
    </xf>
    <xf numFmtId="1" fontId="9" fillId="0" borderId="0" xfId="1" applyNumberFormat="1" applyFont="1" applyFill="1" applyBorder="1" applyAlignment="1">
      <alignment horizontal="right"/>
    </xf>
    <xf numFmtId="165" fontId="7" fillId="0" borderId="9" xfId="0" applyNumberFormat="1" applyFont="1" applyFill="1" applyBorder="1"/>
    <xf numFmtId="165" fontId="7" fillId="0" borderId="10" xfId="0" applyNumberFormat="1" applyFont="1" applyFill="1" applyBorder="1"/>
    <xf numFmtId="168" fontId="9" fillId="0" borderId="0" xfId="1" applyNumberFormat="1" applyFont="1" applyFill="1" applyBorder="1" applyAlignment="1">
      <alignment horizontal="right"/>
    </xf>
    <xf numFmtId="9" fontId="9" fillId="0" borderId="0" xfId="1" applyNumberFormat="1" applyFont="1" applyFill="1" applyBorder="1" applyAlignment="1">
      <alignment horizontal="right"/>
    </xf>
    <xf numFmtId="9" fontId="9" fillId="0" borderId="1" xfId="1" applyNumberFormat="1" applyFont="1" applyFill="1" applyBorder="1" applyAlignment="1">
      <alignment horizontal="right"/>
    </xf>
    <xf numFmtId="0" fontId="7" fillId="0" borderId="0" xfId="0" applyFont="1" applyFill="1" applyBorder="1"/>
    <xf numFmtId="0" fontId="7" fillId="0" borderId="0" xfId="0" applyFont="1" applyFill="1" applyBorder="1" applyAlignment="1">
      <alignment vertical="center"/>
    </xf>
    <xf numFmtId="9" fontId="9" fillId="0" borderId="0" xfId="2" applyFont="1" applyFill="1"/>
    <xf numFmtId="1" fontId="9" fillId="3" borderId="0" xfId="0" applyNumberFormat="1" applyFont="1" applyFill="1"/>
    <xf numFmtId="183" fontId="9" fillId="3" borderId="0" xfId="0" applyNumberFormat="1" applyFont="1" applyFill="1" applyAlignment="1">
      <alignment horizontal="right"/>
    </xf>
    <xf numFmtId="167" fontId="9" fillId="3" borderId="0" xfId="10" applyNumberFormat="1" applyFont="1" applyFill="1" applyAlignment="1" applyProtection="1">
      <alignment horizontal="right"/>
      <protection locked="0"/>
    </xf>
    <xf numFmtId="9" fontId="9" fillId="3" borderId="0" xfId="2" applyFont="1" applyFill="1" applyAlignment="1" applyProtection="1">
      <alignment horizontal="right"/>
      <protection locked="0"/>
    </xf>
    <xf numFmtId="3" fontId="9" fillId="3" borderId="0" xfId="8" applyNumberFormat="1" applyFont="1" applyFill="1"/>
    <xf numFmtId="0" fontId="9" fillId="2" borderId="0" xfId="0" applyFont="1" applyFill="1" applyAlignment="1">
      <alignment horizontal="right"/>
    </xf>
    <xf numFmtId="165" fontId="9" fillId="4" borderId="0" xfId="0" applyNumberFormat="1" applyFont="1" applyFill="1"/>
    <xf numFmtId="0" fontId="9" fillId="2" borderId="0" xfId="0" applyFont="1" applyFill="1" applyAlignment="1">
      <alignment horizontal="right"/>
    </xf>
    <xf numFmtId="3" fontId="9" fillId="0" borderId="0" xfId="4" applyNumberFormat="1" applyFont="1" applyFill="1" applyBorder="1" applyAlignment="1">
      <alignment horizontal="left"/>
    </xf>
    <xf numFmtId="3" fontId="7" fillId="0" borderId="0" xfId="4" applyNumberFormat="1" applyFont="1" applyFill="1" applyBorder="1" applyAlignment="1">
      <alignment horizontal="right"/>
    </xf>
    <xf numFmtId="165" fontId="9" fillId="0" borderId="0" xfId="4" applyNumberFormat="1" applyFont="1" applyFill="1" applyBorder="1" applyAlignment="1">
      <alignment horizontal="right"/>
    </xf>
    <xf numFmtId="49" fontId="9" fillId="0" borderId="0" xfId="2" applyNumberFormat="1" applyFont="1" applyFill="1" applyAlignment="1">
      <alignment horizontal="right" vertical="center" wrapText="1"/>
    </xf>
    <xf numFmtId="0" fontId="9" fillId="0" borderId="0" xfId="0" applyFont="1" applyFill="1" applyAlignment="1">
      <alignment horizontal="left" vertical="center"/>
    </xf>
    <xf numFmtId="1" fontId="9" fillId="0" borderId="0" xfId="0" applyNumberFormat="1" applyFont="1" applyFill="1"/>
    <xf numFmtId="183" fontId="9" fillId="0" borderId="0" xfId="0" applyNumberFormat="1" applyFont="1" applyFill="1" applyAlignment="1">
      <alignment horizontal="right"/>
    </xf>
    <xf numFmtId="9" fontId="9" fillId="0" borderId="0" xfId="2" applyFont="1" applyFill="1" applyAlignment="1" applyProtection="1">
      <alignment horizontal="right"/>
      <protection locked="0"/>
    </xf>
    <xf numFmtId="3" fontId="9" fillId="0" borderId="0" xfId="8" applyNumberFormat="1" applyFont="1" applyFill="1"/>
    <xf numFmtId="0" fontId="9" fillId="2" borderId="0" xfId="0" applyFont="1" applyFill="1" applyAlignment="1">
      <alignment horizontal="right"/>
    </xf>
    <xf numFmtId="9" fontId="9" fillId="3" borderId="0" xfId="2" applyFont="1" applyFill="1"/>
    <xf numFmtId="184" fontId="9" fillId="3" borderId="0" xfId="1" applyNumberFormat="1" applyFont="1" applyFill="1" applyAlignment="1" applyProtection="1">
      <alignment horizontal="right"/>
      <protection locked="0"/>
    </xf>
    <xf numFmtId="184" fontId="9" fillId="0" borderId="0" xfId="1" applyNumberFormat="1" applyFont="1" applyFill="1" applyAlignment="1" applyProtection="1">
      <alignment horizontal="right"/>
      <protection locked="0"/>
    </xf>
    <xf numFmtId="184" fontId="9" fillId="0" borderId="0" xfId="1" applyNumberFormat="1" applyFont="1" applyFill="1"/>
    <xf numFmtId="184" fontId="9" fillId="3" borderId="0" xfId="1" applyNumberFormat="1" applyFont="1" applyFill="1"/>
    <xf numFmtId="184" fontId="9" fillId="2" borderId="0" xfId="1" applyNumberFormat="1" applyFont="1" applyFill="1"/>
    <xf numFmtId="165" fontId="9" fillId="3" borderId="0" xfId="8" applyNumberFormat="1" applyFont="1" applyFill="1" applyBorder="1"/>
    <xf numFmtId="165" fontId="9" fillId="2" borderId="0" xfId="8" applyNumberFormat="1" applyFont="1" applyFill="1" applyBorder="1"/>
    <xf numFmtId="165" fontId="9" fillId="0" borderId="0" xfId="8" applyNumberFormat="1" applyFont="1" applyFill="1" applyBorder="1"/>
    <xf numFmtId="168" fontId="9" fillId="3" borderId="0" xfId="8" applyNumberFormat="1" applyFont="1" applyFill="1" applyBorder="1"/>
    <xf numFmtId="168" fontId="9" fillId="0" borderId="0" xfId="8" applyNumberFormat="1" applyFont="1" applyFill="1" applyBorder="1"/>
    <xf numFmtId="168" fontId="9" fillId="2" borderId="0" xfId="8" applyNumberFormat="1" applyFont="1" applyFill="1" applyBorder="1"/>
    <xf numFmtId="168" fontId="9" fillId="2" borderId="0" xfId="8" applyNumberFormat="1" applyFont="1" applyFill="1" applyBorder="1" applyAlignment="1">
      <alignment horizontal="right"/>
    </xf>
    <xf numFmtId="165" fontId="7" fillId="0" borderId="0" xfId="4" applyNumberFormat="1" applyFont="1" applyFill="1" applyBorder="1" applyAlignment="1">
      <alignment horizontal="right" vertical="center"/>
    </xf>
    <xf numFmtId="3" fontId="9" fillId="0" borderId="0" xfId="4" applyNumberFormat="1" applyFont="1" applyFill="1" applyBorder="1" applyAlignment="1">
      <alignment horizontal="right"/>
    </xf>
    <xf numFmtId="0" fontId="40" fillId="0" borderId="0" xfId="2" applyNumberFormat="1" applyFont="1" applyAlignment="1">
      <alignment horizontal="right" vertical="center" wrapText="1"/>
    </xf>
    <xf numFmtId="3" fontId="40" fillId="0" borderId="0" xfId="4" applyNumberFormat="1" applyFont="1" applyBorder="1" applyAlignment="1">
      <alignment horizontal="right"/>
    </xf>
    <xf numFmtId="0" fontId="9" fillId="2" borderId="0" xfId="0" applyFont="1" applyFill="1" applyAlignment="1">
      <alignment horizontal="right" wrapText="1"/>
    </xf>
    <xf numFmtId="0" fontId="9" fillId="2" borderId="1" xfId="0" applyFont="1" applyFill="1" applyBorder="1" applyAlignment="1">
      <alignment horizontal="right" wrapText="1"/>
    </xf>
    <xf numFmtId="0" fontId="9" fillId="2" borderId="1" xfId="0" applyFont="1" applyFill="1" applyBorder="1" applyAlignment="1">
      <alignment horizontal="right"/>
    </xf>
    <xf numFmtId="0" fontId="13" fillId="2" borderId="0" xfId="0" applyFont="1" applyFill="1" applyAlignment="1">
      <alignment horizontal="right" wrapText="1"/>
    </xf>
    <xf numFmtId="0" fontId="9" fillId="2" borderId="0" xfId="0" applyFont="1" applyFill="1" applyBorder="1" applyAlignment="1">
      <alignment horizontal="right" wrapText="1"/>
    </xf>
    <xf numFmtId="0" fontId="9" fillId="2" borderId="0" xfId="0" applyFont="1" applyFill="1" applyBorder="1" applyAlignment="1">
      <alignment horizontal="right"/>
    </xf>
    <xf numFmtId="0" fontId="9" fillId="2" borderId="0" xfId="0" applyFont="1" applyFill="1" applyAlignment="1">
      <alignment horizontal="right"/>
    </xf>
    <xf numFmtId="0" fontId="38" fillId="2" borderId="0" xfId="3" applyFont="1" applyFill="1" applyAlignment="1">
      <alignment horizontal="left" vertical="top" wrapText="1"/>
    </xf>
  </cellXfs>
  <cellStyles count="11">
    <cellStyle name="Comma" xfId="1" builtinId="3"/>
    <cellStyle name="Comma 2" xfId="6" xr:uid="{ABE2201A-E245-49A3-99D4-7283C61FA9F5}"/>
    <cellStyle name="Comma 3" xfId="9" xr:uid="{5687111D-A662-4D98-B41C-5763AF3DAF51}"/>
    <cellStyle name="Hvid body celle" xfId="5" xr:uid="{2F01E842-108B-4370-A6FF-D634D9C51D8F}"/>
    <cellStyle name="Hvid body celle tal" xfId="4" xr:uid="{B7B6D2CC-AF28-42CA-AA50-D5464643D5DC}"/>
    <cellStyle name="Hyperlink" xfId="7" builtinId="8"/>
    <cellStyle name="Normal" xfId="0" builtinId="0"/>
    <cellStyle name="Normal 2" xfId="8" xr:uid="{A8FAE7A2-D6AD-4A57-87D1-CF32C7FD259C}"/>
    <cellStyle name="Normal_Tabeller_til_ekstern_meddelelse_2005_Q4_v09_presse_DK_UK" xfId="3" xr:uid="{CB9CDAB7-E7F0-4919-8D73-C508C3E6BCCE}"/>
    <cellStyle name="Percent" xfId="2" builtinId="5"/>
    <cellStyle name="Percent 2" xfId="10" xr:uid="{BB618188-011F-47DC-8886-8EEB8B161C41}"/>
  </cellStyles>
  <dxfs count="449">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ECE8E4"/>
      <color rgb="FF3B4956"/>
      <color rgb="FF644C76"/>
      <color rgb="FF8ECDC8"/>
      <color rgb="FF3A9CDE"/>
      <color rgb="FF3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A145-3BC5-4B15-BCDD-D9CD7294DDB9}">
  <sheetPr>
    <tabColor theme="0"/>
  </sheetPr>
  <dimension ref="B1:C23"/>
  <sheetViews>
    <sheetView topLeftCell="A4" zoomScaleNormal="100" workbookViewId="0">
      <selection activeCell="A4" sqref="A4"/>
    </sheetView>
  </sheetViews>
  <sheetFormatPr defaultColWidth="9.140625" defaultRowHeight="12.75"/>
  <cols>
    <col min="1" max="1" width="1.5703125" style="205" customWidth="1"/>
    <col min="2" max="2" width="56.140625" style="205" customWidth="1"/>
    <col min="3" max="3" width="9.140625" style="205"/>
    <col min="4" max="4" width="58.42578125" style="205" bestFit="1" customWidth="1"/>
    <col min="5" max="16384" width="9.140625" style="205"/>
  </cols>
  <sheetData>
    <row r="1" spans="2:3" hidden="1">
      <c r="B1" s="260"/>
      <c r="C1" s="260"/>
    </row>
    <row r="2" spans="2:3" hidden="1">
      <c r="B2" s="260"/>
      <c r="C2" s="260"/>
    </row>
    <row r="3" spans="2:3" hidden="1">
      <c r="B3" s="260"/>
      <c r="C3" s="260"/>
    </row>
    <row r="4" spans="2:3" ht="8.25" customHeight="1">
      <c r="B4" s="260"/>
      <c r="C4" s="260"/>
    </row>
    <row r="5" spans="2:3" ht="1.5" customHeight="1">
      <c r="B5" s="261"/>
      <c r="C5" s="260"/>
    </row>
    <row r="6" spans="2:3" ht="20.25">
      <c r="B6" s="268" t="s">
        <v>0</v>
      </c>
      <c r="C6" s="259"/>
    </row>
    <row r="7" spans="2:3" ht="5.25" customHeight="1">
      <c r="B7" s="262"/>
      <c r="C7" s="259"/>
    </row>
    <row r="8" spans="2:3" hidden="1">
      <c r="B8" s="262"/>
      <c r="C8" s="259"/>
    </row>
    <row r="9" spans="2:3" ht="22.5">
      <c r="B9" s="263" t="s">
        <v>1</v>
      </c>
      <c r="C9" s="259" t="s">
        <v>2</v>
      </c>
    </row>
    <row r="10" spans="2:3" ht="4.5" customHeight="1">
      <c r="B10" s="264"/>
      <c r="C10" s="259" t="s">
        <v>2</v>
      </c>
    </row>
    <row r="11" spans="2:3" ht="22.5">
      <c r="B11" s="265" t="s">
        <v>3</v>
      </c>
      <c r="C11" s="259" t="s">
        <v>2</v>
      </c>
    </row>
    <row r="12" spans="2:3" ht="4.5" customHeight="1">
      <c r="B12" s="264"/>
      <c r="C12" s="259" t="s">
        <v>2</v>
      </c>
    </row>
    <row r="13" spans="2:3" ht="22.5">
      <c r="B13" s="266" t="s">
        <v>378</v>
      </c>
      <c r="C13" s="259" t="s">
        <v>2</v>
      </c>
    </row>
    <row r="14" spans="2:3" ht="4.5" customHeight="1">
      <c r="B14" s="264"/>
      <c r="C14" s="259" t="s">
        <v>2</v>
      </c>
    </row>
    <row r="15" spans="2:3" ht="24" customHeight="1">
      <c r="B15" s="263" t="s">
        <v>468</v>
      </c>
      <c r="C15" s="259" t="s">
        <v>2</v>
      </c>
    </row>
    <row r="16" spans="2:3" ht="4.5" customHeight="1">
      <c r="B16" s="264"/>
      <c r="C16" s="259" t="s">
        <v>2</v>
      </c>
    </row>
    <row r="17" spans="2:3" ht="22.5">
      <c r="B17" s="265" t="s">
        <v>469</v>
      </c>
      <c r="C17" s="259" t="s">
        <v>2</v>
      </c>
    </row>
    <row r="18" spans="2:3" ht="4.5" customHeight="1">
      <c r="B18" s="264"/>
      <c r="C18" s="259" t="s">
        <v>2</v>
      </c>
    </row>
    <row r="19" spans="2:3" ht="22.5">
      <c r="B19" s="266" t="s">
        <v>470</v>
      </c>
      <c r="C19" s="259" t="s">
        <v>2</v>
      </c>
    </row>
    <row r="20" spans="2:3" ht="4.5" customHeight="1">
      <c r="B20" s="264"/>
      <c r="C20" s="259" t="s">
        <v>2</v>
      </c>
    </row>
    <row r="21" spans="2:3" ht="22.5">
      <c r="B21" s="267" t="s">
        <v>4</v>
      </c>
      <c r="C21" s="259" t="s">
        <v>2</v>
      </c>
    </row>
    <row r="22" spans="2:3">
      <c r="B22" s="259"/>
      <c r="C22" s="259"/>
    </row>
    <row r="23" spans="2:3">
      <c r="B23" s="260"/>
      <c r="C23" s="260"/>
    </row>
  </sheetData>
  <phoneticPr fontId="32" type="noConversion"/>
  <hyperlinks>
    <hyperlink ref="B9" location="'OF Asset Book'!A1" display="'OF Asset Book'!A1" xr:uid="{AEDD485A-D734-45D0-A932-8E723A04CFB5}"/>
    <hyperlink ref="B11" location="'ON Asset Book'!A1" display="'ON Asset Book'!A1" xr:uid="{8D549209-995B-42F1-A62B-82DF75BBE427}"/>
    <hyperlink ref="B13" location="'Bio Asset Book'!A1" display="Bio Asset Book                                     " xr:uid="{16715EDB-2803-458C-85C6-BF72427D2E25}"/>
    <hyperlink ref="B15" location="'OF Statistics 2011-Q4 2021'!A1" display="OF statistics 2011-Q4 2021               " xr:uid="{195C674B-A2DC-45BA-9322-4D0ABBF3DE08}"/>
    <hyperlink ref="B17" location="'ON Statistics Q4 2018-Q4 2021'!A1" display="ON statistics Q4 2018-Q4 2021  " xr:uid="{685964A8-06B8-4FAE-83C1-2EFBA78AA78B}"/>
    <hyperlink ref="B19" location="'BO statistics 2018-Q4 2021'!A1" display="BO statistics 2018-Q4 2021             " xr:uid="{810B50C7-3540-407F-8426-3AFB89B3EB9D}"/>
    <hyperlink ref="B21" location="'Business drivers highlights'!A1" display="'Business drivers highlights'!A1" xr:uid="{B10E3A55-6411-48E3-9A93-D8FC38991142}"/>
  </hyperlinks>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CD954-168C-4BEC-850E-D22D3A1C0507}">
  <sheetPr codeName="Sheet11">
    <tabColor rgb="FF3A9CDE"/>
    <pageSetUpPr fitToPage="1"/>
  </sheetPr>
  <dimension ref="A1:Y81"/>
  <sheetViews>
    <sheetView showGridLines="0" tabSelected="1" topLeftCell="A3" zoomScaleNormal="100" zoomScaleSheetLayoutView="100" workbookViewId="0">
      <selection activeCell="B41" sqref="B41"/>
    </sheetView>
  </sheetViews>
  <sheetFormatPr defaultColWidth="9.140625" defaultRowHeight="9"/>
  <cols>
    <col min="1" max="1" width="1.5703125" style="66" customWidth="1"/>
    <col min="2" max="2" width="48" style="66" customWidth="1"/>
    <col min="3" max="3" width="70" style="66" customWidth="1"/>
    <col min="4" max="8" width="11.85546875" style="66" customWidth="1"/>
    <col min="9" max="9" width="23.42578125" style="66" customWidth="1"/>
    <col min="10" max="10" width="27" style="66" customWidth="1"/>
    <col min="11" max="15" width="23.42578125" style="66" customWidth="1"/>
    <col min="16" max="16" width="14" style="66" customWidth="1"/>
    <col min="17" max="16384" width="9.140625" style="66"/>
  </cols>
  <sheetData>
    <row r="1" spans="2:25" ht="8.25" customHeight="1"/>
    <row r="2" spans="2:25" ht="23.25">
      <c r="B2" s="3" t="s">
        <v>471</v>
      </c>
      <c r="D2" s="187"/>
      <c r="L2" s="185"/>
      <c r="M2" s="185"/>
      <c r="N2" s="185"/>
      <c r="P2" s="185"/>
    </row>
    <row r="3" spans="2:25" ht="19.5" customHeight="1">
      <c r="B3" s="186"/>
      <c r="L3" s="185"/>
      <c r="M3" s="185"/>
      <c r="N3" s="185"/>
      <c r="P3" s="184"/>
    </row>
    <row r="4" spans="2:25" ht="15.6" customHeight="1">
      <c r="B4" s="133"/>
      <c r="C4" s="352"/>
      <c r="D4" s="467" t="s">
        <v>5</v>
      </c>
      <c r="E4" s="467" t="s">
        <v>6</v>
      </c>
      <c r="F4" s="467" t="s">
        <v>7</v>
      </c>
      <c r="G4" s="467" t="s">
        <v>8</v>
      </c>
      <c r="H4" s="467" t="s">
        <v>9</v>
      </c>
      <c r="I4" s="467" t="s">
        <v>10</v>
      </c>
      <c r="J4" s="352"/>
      <c r="K4" s="352"/>
      <c r="L4" s="467" t="s">
        <v>11</v>
      </c>
      <c r="M4" s="352"/>
      <c r="N4" s="352"/>
      <c r="O4" s="32"/>
      <c r="P4" s="183"/>
      <c r="Q4" s="32"/>
      <c r="R4" s="32"/>
      <c r="S4" s="32"/>
      <c r="T4" s="32"/>
      <c r="U4" s="32"/>
      <c r="V4" s="32"/>
      <c r="W4" s="32"/>
      <c r="X4" s="32"/>
      <c r="Y4" s="32"/>
    </row>
    <row r="5" spans="2:25" ht="12" customHeight="1">
      <c r="B5" s="141" t="s">
        <v>12</v>
      </c>
      <c r="C5" s="354" t="s">
        <v>13</v>
      </c>
      <c r="D5" s="468"/>
      <c r="E5" s="469"/>
      <c r="F5" s="468"/>
      <c r="G5" s="468"/>
      <c r="H5" s="468"/>
      <c r="I5" s="468"/>
      <c r="J5" s="354" t="s">
        <v>14</v>
      </c>
      <c r="K5" s="354" t="s">
        <v>15</v>
      </c>
      <c r="L5" s="468"/>
      <c r="M5" s="352"/>
      <c r="N5" s="352"/>
      <c r="O5" s="32"/>
      <c r="P5" s="183"/>
      <c r="Q5" s="32"/>
      <c r="R5" s="32"/>
      <c r="S5" s="32"/>
      <c r="T5" s="32"/>
      <c r="U5" s="32"/>
      <c r="V5" s="32"/>
      <c r="W5" s="32"/>
      <c r="X5" s="32"/>
      <c r="Y5" s="32"/>
    </row>
    <row r="6" spans="2:25" ht="12" customHeight="1">
      <c r="B6" s="139" t="s">
        <v>16</v>
      </c>
      <c r="C6" s="135" t="s">
        <v>434</v>
      </c>
      <c r="D6" s="136">
        <v>399.6</v>
      </c>
      <c r="E6" s="180">
        <v>399.6</v>
      </c>
      <c r="F6" s="153" t="s">
        <v>17</v>
      </c>
      <c r="G6" s="135">
        <v>199.8</v>
      </c>
      <c r="H6" s="135" t="s">
        <v>18</v>
      </c>
      <c r="I6" s="181" t="s">
        <v>19</v>
      </c>
      <c r="J6" s="135" t="s">
        <v>20</v>
      </c>
      <c r="K6" s="296" t="s">
        <v>519</v>
      </c>
      <c r="L6" s="135">
        <v>1051</v>
      </c>
      <c r="M6" s="352"/>
      <c r="N6" s="352"/>
      <c r="O6" s="32"/>
      <c r="P6" s="183"/>
      <c r="Q6" s="32"/>
      <c r="R6" s="32"/>
      <c r="S6" s="32"/>
      <c r="T6" s="32"/>
      <c r="U6" s="32"/>
      <c r="V6" s="32"/>
      <c r="W6" s="32"/>
      <c r="X6" s="32"/>
      <c r="Y6" s="32"/>
    </row>
    <row r="7" spans="2:25" ht="12" customHeight="1">
      <c r="B7" s="139" t="s">
        <v>21</v>
      </c>
      <c r="C7" s="135" t="s">
        <v>22</v>
      </c>
      <c r="D7" s="136">
        <v>209.3</v>
      </c>
      <c r="E7" s="180">
        <v>209.3</v>
      </c>
      <c r="F7" s="153" t="s">
        <v>23</v>
      </c>
      <c r="G7" s="135">
        <v>209.3</v>
      </c>
      <c r="H7" s="135" t="s">
        <v>24</v>
      </c>
      <c r="I7" s="181" t="s">
        <v>25</v>
      </c>
      <c r="J7" s="135" t="s">
        <v>370</v>
      </c>
      <c r="K7" s="296" t="s">
        <v>369</v>
      </c>
      <c r="L7" s="135">
        <v>518</v>
      </c>
      <c r="M7" s="352"/>
      <c r="N7" s="352"/>
      <c r="O7" s="32"/>
      <c r="P7" s="183"/>
      <c r="Q7" s="32"/>
      <c r="R7" s="32"/>
      <c r="S7" s="32"/>
      <c r="T7" s="32"/>
      <c r="U7" s="32"/>
      <c r="V7" s="32"/>
      <c r="W7" s="32"/>
      <c r="X7" s="32"/>
      <c r="Y7" s="32"/>
    </row>
    <row r="8" spans="2:25" ht="12" customHeight="1">
      <c r="B8" s="139" t="s">
        <v>26</v>
      </c>
      <c r="C8" s="135" t="s">
        <v>27</v>
      </c>
      <c r="D8" s="136">
        <v>165.6</v>
      </c>
      <c r="E8" s="180">
        <v>165.5</v>
      </c>
      <c r="F8" s="153" t="s">
        <v>28</v>
      </c>
      <c r="G8" s="137">
        <v>82.8</v>
      </c>
      <c r="H8" s="135" t="s">
        <v>18</v>
      </c>
      <c r="I8" s="294" t="s">
        <v>29</v>
      </c>
      <c r="J8" s="135" t="s">
        <v>371</v>
      </c>
      <c r="K8" s="296" t="s">
        <v>30</v>
      </c>
      <c r="L8" s="295">
        <v>453</v>
      </c>
      <c r="M8" s="352"/>
      <c r="N8" s="352"/>
      <c r="O8" s="32"/>
      <c r="P8" s="183"/>
      <c r="Q8" s="32"/>
      <c r="R8" s="32"/>
      <c r="S8" s="32"/>
      <c r="T8" s="32"/>
      <c r="U8" s="32"/>
      <c r="V8" s="32"/>
      <c r="W8" s="32"/>
      <c r="X8" s="32"/>
      <c r="Y8" s="32"/>
    </row>
    <row r="9" spans="2:25" ht="12" customHeight="1">
      <c r="B9" s="139" t="s">
        <v>31</v>
      </c>
      <c r="C9" s="135" t="s">
        <v>32</v>
      </c>
      <c r="D9" s="155">
        <v>158</v>
      </c>
      <c r="E9" s="135">
        <v>160</v>
      </c>
      <c r="F9" s="153" t="s">
        <v>33</v>
      </c>
      <c r="G9" s="182">
        <v>64</v>
      </c>
      <c r="H9" s="135" t="s">
        <v>18</v>
      </c>
      <c r="I9" s="181" t="s">
        <v>29</v>
      </c>
      <c r="J9" s="137" t="s">
        <v>34</v>
      </c>
      <c r="K9" s="137" t="s">
        <v>35</v>
      </c>
      <c r="L9" s="352" t="s">
        <v>22</v>
      </c>
      <c r="M9" s="352"/>
      <c r="N9" s="352"/>
      <c r="O9" s="32"/>
      <c r="P9" s="156"/>
      <c r="Q9" s="32"/>
      <c r="R9" s="32"/>
      <c r="S9" s="32"/>
      <c r="T9" s="32"/>
      <c r="U9" s="32"/>
      <c r="V9" s="32"/>
      <c r="W9" s="32"/>
      <c r="X9" s="32"/>
      <c r="Y9" s="32"/>
    </row>
    <row r="10" spans="2:25" ht="12" customHeight="1">
      <c r="B10" s="139" t="s">
        <v>36</v>
      </c>
      <c r="C10" s="135" t="s">
        <v>22</v>
      </c>
      <c r="D10" s="136">
        <v>7.2</v>
      </c>
      <c r="E10" s="180">
        <v>10.8</v>
      </c>
      <c r="F10" s="153" t="s">
        <v>23</v>
      </c>
      <c r="G10" s="155">
        <v>7.2</v>
      </c>
      <c r="H10" s="135" t="s">
        <v>24</v>
      </c>
      <c r="I10" s="179" t="s">
        <v>37</v>
      </c>
      <c r="J10" s="135" t="s">
        <v>20</v>
      </c>
      <c r="K10" s="296" t="s">
        <v>38</v>
      </c>
      <c r="L10" s="135" t="s">
        <v>39</v>
      </c>
      <c r="M10" s="352"/>
      <c r="N10" s="352"/>
      <c r="O10" s="32"/>
      <c r="P10" s="99"/>
      <c r="Q10" s="32"/>
      <c r="R10" s="32"/>
      <c r="S10" s="32"/>
      <c r="T10" s="32"/>
      <c r="U10" s="32"/>
      <c r="V10" s="32"/>
      <c r="W10" s="32"/>
      <c r="X10" s="32"/>
      <c r="Y10" s="32"/>
    </row>
    <row r="11" spans="2:25" ht="12" customHeight="1">
      <c r="B11" s="139" t="s">
        <v>40</v>
      </c>
      <c r="C11" s="135" t="s">
        <v>22</v>
      </c>
      <c r="D11" s="178">
        <v>0</v>
      </c>
      <c r="E11" s="177">
        <v>4.95</v>
      </c>
      <c r="F11" s="153" t="s">
        <v>23</v>
      </c>
      <c r="G11" s="164">
        <v>0</v>
      </c>
      <c r="H11" s="154" t="s">
        <v>24</v>
      </c>
      <c r="I11" s="176" t="s">
        <v>41</v>
      </c>
      <c r="J11" s="164">
        <v>0</v>
      </c>
      <c r="K11" s="164">
        <v>0</v>
      </c>
      <c r="L11" s="352" t="s">
        <v>22</v>
      </c>
      <c r="M11" s="352"/>
      <c r="N11" s="352"/>
      <c r="O11" s="32"/>
      <c r="P11" s="175"/>
      <c r="Q11" s="32"/>
      <c r="R11" s="32"/>
      <c r="S11" s="32"/>
      <c r="T11" s="32"/>
      <c r="U11" s="32"/>
      <c r="V11" s="32"/>
      <c r="W11" s="32"/>
      <c r="X11" s="32"/>
      <c r="Y11" s="32"/>
    </row>
    <row r="12" spans="2:25" ht="12" customHeight="1">
      <c r="B12" s="127" t="s">
        <v>42</v>
      </c>
      <c r="C12" s="122"/>
      <c r="D12" s="122">
        <f>SUM(D6:D11)</f>
        <v>939.70000000000016</v>
      </c>
      <c r="E12" s="122">
        <f>SUM(E6:E11)</f>
        <v>950.15000000000009</v>
      </c>
      <c r="F12" s="122"/>
      <c r="G12" s="126">
        <f>SUM(G6:G11)</f>
        <v>563.10000000000014</v>
      </c>
      <c r="H12" s="122"/>
      <c r="I12" s="122"/>
      <c r="J12" s="122"/>
      <c r="K12" s="122"/>
      <c r="L12" s="122"/>
      <c r="M12" s="352"/>
      <c r="N12" s="352"/>
      <c r="O12" s="32"/>
      <c r="P12" s="175"/>
      <c r="Q12" s="32"/>
      <c r="R12" s="32"/>
      <c r="S12" s="32"/>
      <c r="T12" s="32"/>
      <c r="U12" s="32"/>
      <c r="V12" s="32"/>
      <c r="W12" s="32"/>
      <c r="X12" s="32"/>
      <c r="Y12" s="32"/>
    </row>
    <row r="13" spans="2:25" ht="12" customHeight="1">
      <c r="B13" s="105"/>
      <c r="C13" s="174"/>
      <c r="D13" s="174"/>
      <c r="E13" s="174"/>
      <c r="F13" s="174"/>
      <c r="G13" s="174"/>
      <c r="H13" s="174"/>
      <c r="I13" s="174"/>
      <c r="J13" s="174"/>
      <c r="K13" s="174"/>
      <c r="L13" s="173"/>
      <c r="M13" s="173"/>
      <c r="N13" s="352"/>
      <c r="O13" s="32"/>
      <c r="P13" s="351"/>
      <c r="Q13" s="32"/>
      <c r="R13" s="32"/>
      <c r="S13" s="32"/>
      <c r="T13" s="32"/>
      <c r="U13" s="32"/>
      <c r="V13" s="32"/>
      <c r="W13" s="32"/>
      <c r="X13" s="32"/>
      <c r="Y13" s="32"/>
    </row>
    <row r="14" spans="2:25" ht="12" customHeight="1">
      <c r="B14" s="133"/>
      <c r="C14" s="352"/>
      <c r="D14" s="467" t="s">
        <v>5</v>
      </c>
      <c r="E14" s="467" t="s">
        <v>6</v>
      </c>
      <c r="F14" s="467" t="s">
        <v>7</v>
      </c>
      <c r="G14" s="467" t="s">
        <v>8</v>
      </c>
      <c r="H14" s="467" t="s">
        <v>9</v>
      </c>
      <c r="I14" s="467" t="s">
        <v>10</v>
      </c>
      <c r="J14" s="352"/>
      <c r="K14" s="352"/>
      <c r="L14" s="467" t="s">
        <v>43</v>
      </c>
      <c r="M14" s="351"/>
      <c r="N14" s="352"/>
      <c r="O14" s="32"/>
      <c r="P14" s="351"/>
      <c r="Q14" s="32"/>
      <c r="R14" s="32"/>
      <c r="S14" s="32"/>
      <c r="T14" s="32"/>
      <c r="U14" s="32"/>
      <c r="V14" s="32"/>
      <c r="W14" s="32"/>
      <c r="X14" s="32"/>
      <c r="Y14" s="32"/>
    </row>
    <row r="15" spans="2:25" ht="12" customHeight="1">
      <c r="B15" s="141" t="s">
        <v>44</v>
      </c>
      <c r="C15" s="354" t="s">
        <v>13</v>
      </c>
      <c r="D15" s="468"/>
      <c r="E15" s="469"/>
      <c r="F15" s="468"/>
      <c r="G15" s="468"/>
      <c r="H15" s="468"/>
      <c r="I15" s="468"/>
      <c r="J15" s="354" t="s">
        <v>14</v>
      </c>
      <c r="K15" s="354" t="s">
        <v>15</v>
      </c>
      <c r="L15" s="468"/>
      <c r="M15" s="353" t="s">
        <v>45</v>
      </c>
      <c r="N15" s="352"/>
      <c r="O15" s="32"/>
      <c r="P15" s="351"/>
      <c r="Q15" s="32"/>
      <c r="R15" s="32"/>
      <c r="S15" s="32"/>
      <c r="T15" s="32"/>
      <c r="U15" s="32"/>
      <c r="V15" s="32"/>
      <c r="W15" s="32"/>
      <c r="X15" s="32"/>
      <c r="Y15" s="32"/>
    </row>
    <row r="16" spans="2:25" ht="12" customHeight="1">
      <c r="B16" s="139" t="s">
        <v>46</v>
      </c>
      <c r="C16" s="164" t="s">
        <v>47</v>
      </c>
      <c r="D16" s="154">
        <v>630</v>
      </c>
      <c r="E16" s="171">
        <v>315</v>
      </c>
      <c r="F16" s="165">
        <v>0.25</v>
      </c>
      <c r="G16" s="270">
        <v>157.5</v>
      </c>
      <c r="H16" s="154" t="s">
        <v>18</v>
      </c>
      <c r="I16" s="153" t="s">
        <v>19</v>
      </c>
      <c r="J16" s="135" t="s">
        <v>48</v>
      </c>
      <c r="K16" s="137">
        <v>2033</v>
      </c>
      <c r="L16" s="135" t="s">
        <v>22</v>
      </c>
      <c r="M16" s="169">
        <v>2</v>
      </c>
      <c r="N16" s="352"/>
      <c r="O16" s="32"/>
      <c r="P16" s="351"/>
      <c r="Q16" s="32"/>
      <c r="R16" s="32"/>
      <c r="S16" s="32"/>
      <c r="T16" s="32"/>
      <c r="U16" s="32"/>
      <c r="V16" s="32"/>
      <c r="W16" s="32"/>
      <c r="X16" s="32"/>
      <c r="Y16" s="32"/>
    </row>
    <row r="17" spans="2:25" ht="12" customHeight="1">
      <c r="B17" s="139" t="s">
        <v>49</v>
      </c>
      <c r="C17" s="154" t="s">
        <v>50</v>
      </c>
      <c r="D17" s="154">
        <v>388.8</v>
      </c>
      <c r="E17" s="171">
        <v>388.8</v>
      </c>
      <c r="F17" s="165">
        <v>0.5</v>
      </c>
      <c r="G17" s="270">
        <v>194.4</v>
      </c>
      <c r="H17" s="154" t="s">
        <v>18</v>
      </c>
      <c r="I17" s="153" t="s">
        <v>51</v>
      </c>
      <c r="J17" s="135" t="s">
        <v>48</v>
      </c>
      <c r="K17" s="137">
        <v>2034</v>
      </c>
      <c r="L17" s="135" t="s">
        <v>22</v>
      </c>
      <c r="M17" s="169">
        <v>2</v>
      </c>
      <c r="N17" s="352"/>
      <c r="O17" s="32"/>
      <c r="P17" s="351"/>
      <c r="Q17" s="32"/>
      <c r="R17" s="32"/>
      <c r="S17" s="32"/>
      <c r="T17" s="32"/>
      <c r="U17" s="32"/>
      <c r="V17" s="32"/>
      <c r="W17" s="32"/>
      <c r="X17" s="32"/>
      <c r="Y17" s="32"/>
    </row>
    <row r="18" spans="2:25" ht="12" customHeight="1">
      <c r="B18" s="139" t="s">
        <v>52</v>
      </c>
      <c r="C18" s="135" t="s">
        <v>53</v>
      </c>
      <c r="D18" s="135">
        <v>367.2</v>
      </c>
      <c r="E18" s="136">
        <v>367.2</v>
      </c>
      <c r="F18" s="138">
        <v>0.501</v>
      </c>
      <c r="G18" s="387">
        <f>+D18*F18</f>
        <v>183.96719999999999</v>
      </c>
      <c r="H18" s="135" t="s">
        <v>24</v>
      </c>
      <c r="I18" s="172" t="s">
        <v>54</v>
      </c>
      <c r="J18" s="135" t="s">
        <v>48</v>
      </c>
      <c r="K18" s="137" t="s">
        <v>429</v>
      </c>
      <c r="L18" s="135" t="s">
        <v>22</v>
      </c>
      <c r="M18" s="169">
        <v>2</v>
      </c>
      <c r="N18" s="352"/>
      <c r="O18" s="170"/>
      <c r="P18" s="351"/>
      <c r="Q18" s="32"/>
      <c r="R18" s="32"/>
      <c r="S18" s="32"/>
      <c r="T18" s="32"/>
      <c r="U18" s="32"/>
      <c r="V18" s="32"/>
      <c r="W18" s="32"/>
      <c r="X18" s="32"/>
      <c r="Y18" s="32"/>
    </row>
    <row r="19" spans="2:25" ht="12" customHeight="1">
      <c r="B19" s="139" t="s">
        <v>55</v>
      </c>
      <c r="C19" s="164" t="s">
        <v>460</v>
      </c>
      <c r="D19" s="154">
        <v>270</v>
      </c>
      <c r="E19" s="171" t="s">
        <v>22</v>
      </c>
      <c r="F19" s="165">
        <v>0.25</v>
      </c>
      <c r="G19" s="270">
        <v>67.5</v>
      </c>
      <c r="H19" s="154" t="s">
        <v>18</v>
      </c>
      <c r="I19" s="153" t="s">
        <v>19</v>
      </c>
      <c r="J19" s="135" t="s">
        <v>48</v>
      </c>
      <c r="K19" s="137">
        <v>2033</v>
      </c>
      <c r="L19" s="135" t="s">
        <v>22</v>
      </c>
      <c r="M19" s="169">
        <v>2</v>
      </c>
      <c r="N19" s="352"/>
      <c r="O19" s="32"/>
      <c r="P19" s="156"/>
      <c r="Q19" s="32"/>
      <c r="R19" s="32"/>
      <c r="S19" s="32"/>
      <c r="T19" s="32"/>
      <c r="U19" s="32"/>
      <c r="V19" s="32"/>
      <c r="W19" s="32"/>
      <c r="X19" s="32"/>
      <c r="Y19" s="32"/>
    </row>
    <row r="20" spans="2:25" ht="12" customHeight="1">
      <c r="B20" s="139" t="s">
        <v>56</v>
      </c>
      <c r="C20" s="164" t="s">
        <v>461</v>
      </c>
      <c r="D20" s="154">
        <v>210</v>
      </c>
      <c r="E20" s="171">
        <v>210</v>
      </c>
      <c r="F20" s="165">
        <v>0.5</v>
      </c>
      <c r="G20" s="270">
        <v>105</v>
      </c>
      <c r="H20" s="154" t="s">
        <v>18</v>
      </c>
      <c r="I20" s="153" t="s">
        <v>57</v>
      </c>
      <c r="J20" s="135" t="s">
        <v>48</v>
      </c>
      <c r="K20" s="137">
        <v>2035</v>
      </c>
      <c r="L20" s="135" t="s">
        <v>22</v>
      </c>
      <c r="M20" s="169">
        <v>2</v>
      </c>
      <c r="N20" s="352"/>
      <c r="O20" s="32"/>
      <c r="P20" s="32"/>
      <c r="Q20" s="32"/>
      <c r="R20" s="32"/>
      <c r="S20" s="32"/>
      <c r="T20" s="32"/>
      <c r="U20" s="32"/>
      <c r="V20" s="32"/>
      <c r="W20" s="32"/>
      <c r="X20" s="32"/>
      <c r="Y20" s="32"/>
    </row>
    <row r="21" spans="2:25" ht="12" customHeight="1">
      <c r="B21" s="139" t="s">
        <v>58</v>
      </c>
      <c r="C21" s="135" t="s">
        <v>59</v>
      </c>
      <c r="D21" s="135">
        <v>172.8</v>
      </c>
      <c r="E21" s="136">
        <v>172.8</v>
      </c>
      <c r="F21" s="138">
        <v>0.501</v>
      </c>
      <c r="G21" s="271">
        <f>+D21*F21</f>
        <v>86.572800000000001</v>
      </c>
      <c r="H21" s="135" t="s">
        <v>24</v>
      </c>
      <c r="I21" s="153" t="s">
        <v>25</v>
      </c>
      <c r="J21" s="135" t="s">
        <v>48</v>
      </c>
      <c r="K21" s="137">
        <v>2029</v>
      </c>
      <c r="L21" s="135" t="s">
        <v>22</v>
      </c>
      <c r="M21" s="169">
        <v>1.5</v>
      </c>
      <c r="N21" s="352"/>
      <c r="O21" s="32"/>
      <c r="P21" s="99"/>
      <c r="Q21" s="32"/>
      <c r="R21" s="32"/>
      <c r="S21" s="32"/>
      <c r="T21" s="32"/>
      <c r="U21" s="32"/>
      <c r="V21" s="32"/>
      <c r="W21" s="32"/>
      <c r="X21" s="32"/>
      <c r="Y21" s="32"/>
    </row>
    <row r="22" spans="2:25" ht="12" customHeight="1">
      <c r="B22" s="139" t="s">
        <v>60</v>
      </c>
      <c r="C22" s="135" t="s">
        <v>22</v>
      </c>
      <c r="D22" s="135">
        <v>90</v>
      </c>
      <c r="E22" s="136">
        <v>45</v>
      </c>
      <c r="F22" s="165">
        <v>1</v>
      </c>
      <c r="G22" s="272">
        <v>90</v>
      </c>
      <c r="H22" s="135" t="s">
        <v>24</v>
      </c>
      <c r="I22" s="153" t="s">
        <v>61</v>
      </c>
      <c r="J22" s="135" t="s">
        <v>48</v>
      </c>
      <c r="K22" s="137">
        <v>2027</v>
      </c>
      <c r="L22" s="135" t="s">
        <v>22</v>
      </c>
      <c r="M22" s="169">
        <v>1</v>
      </c>
      <c r="N22" s="352"/>
      <c r="O22" s="170"/>
      <c r="P22" s="32"/>
      <c r="Q22" s="32"/>
      <c r="R22" s="32"/>
      <c r="S22" s="32"/>
      <c r="T22" s="32"/>
      <c r="U22" s="32"/>
      <c r="V22" s="32"/>
      <c r="W22" s="32"/>
      <c r="X22" s="32"/>
      <c r="Y22" s="32"/>
    </row>
    <row r="23" spans="2:25" ht="12" customHeight="1">
      <c r="B23" s="139" t="s">
        <v>62</v>
      </c>
      <c r="C23" s="167" t="s">
        <v>22</v>
      </c>
      <c r="D23" s="167">
        <v>90</v>
      </c>
      <c r="E23" s="166">
        <v>90</v>
      </c>
      <c r="F23" s="165">
        <v>1</v>
      </c>
      <c r="G23" s="272">
        <v>90</v>
      </c>
      <c r="H23" s="135" t="s">
        <v>24</v>
      </c>
      <c r="I23" s="153" t="s">
        <v>63</v>
      </c>
      <c r="J23" s="135" t="s">
        <v>48</v>
      </c>
      <c r="K23" s="137">
        <v>2027</v>
      </c>
      <c r="L23" s="135" t="s">
        <v>22</v>
      </c>
      <c r="M23" s="169">
        <v>1.5</v>
      </c>
      <c r="N23" s="352"/>
      <c r="O23" s="32"/>
      <c r="P23" s="32"/>
      <c r="Q23" s="32"/>
      <c r="R23" s="32"/>
      <c r="S23" s="32"/>
      <c r="T23" s="32"/>
      <c r="U23" s="32"/>
      <c r="V23" s="32"/>
      <c r="W23" s="32"/>
      <c r="X23" s="32"/>
      <c r="Y23" s="32"/>
    </row>
    <row r="24" spans="2:25" ht="12" customHeight="1">
      <c r="B24" s="139" t="s">
        <v>64</v>
      </c>
      <c r="C24" s="135" t="s">
        <v>22</v>
      </c>
      <c r="D24" s="167">
        <v>12</v>
      </c>
      <c r="E24" s="166">
        <v>12</v>
      </c>
      <c r="F24" s="165">
        <v>1</v>
      </c>
      <c r="G24" s="271">
        <v>12</v>
      </c>
      <c r="H24" s="135" t="s">
        <v>24</v>
      </c>
      <c r="I24" s="153" t="s">
        <v>19</v>
      </c>
      <c r="J24" s="135" t="s">
        <v>48</v>
      </c>
      <c r="K24" s="137">
        <v>2033</v>
      </c>
      <c r="L24" s="135" t="s">
        <v>22</v>
      </c>
      <c r="M24" s="169">
        <v>2</v>
      </c>
      <c r="N24" s="352"/>
      <c r="O24" s="32"/>
      <c r="P24" s="32"/>
      <c r="Q24" s="32"/>
      <c r="R24" s="32"/>
      <c r="S24" s="32"/>
      <c r="T24" s="32"/>
      <c r="U24" s="32"/>
      <c r="V24" s="32"/>
      <c r="W24" s="32"/>
      <c r="X24" s="32"/>
      <c r="Y24" s="32"/>
    </row>
    <row r="25" spans="2:25" ht="12" customHeight="1">
      <c r="B25" s="139" t="s">
        <v>65</v>
      </c>
      <c r="C25" s="168" t="s">
        <v>518</v>
      </c>
      <c r="D25" s="167">
        <v>259</v>
      </c>
      <c r="E25" s="166">
        <v>259</v>
      </c>
      <c r="F25" s="165">
        <v>0.5</v>
      </c>
      <c r="G25" s="270">
        <v>129.5</v>
      </c>
      <c r="H25" s="135" t="s">
        <v>18</v>
      </c>
      <c r="I25" s="137">
        <v>2017</v>
      </c>
      <c r="J25" s="135" t="s">
        <v>66</v>
      </c>
      <c r="K25" s="137">
        <v>2032</v>
      </c>
      <c r="L25" s="135">
        <v>150</v>
      </c>
      <c r="M25" s="160" t="s">
        <v>22</v>
      </c>
      <c r="N25" s="352"/>
      <c r="O25" s="32"/>
      <c r="P25" s="152"/>
      <c r="Q25" s="32"/>
      <c r="R25" s="32"/>
      <c r="S25" s="32"/>
      <c r="T25" s="32"/>
      <c r="U25" s="32"/>
      <c r="V25" s="32"/>
      <c r="W25" s="32"/>
      <c r="X25" s="32"/>
      <c r="Y25" s="32"/>
    </row>
    <row r="26" spans="2:25" ht="12" customHeight="1">
      <c r="B26" s="139" t="s">
        <v>430</v>
      </c>
      <c r="C26" s="168" t="s">
        <v>67</v>
      </c>
      <c r="D26" s="412">
        <v>546</v>
      </c>
      <c r="E26" s="413">
        <v>546</v>
      </c>
      <c r="F26" s="414">
        <v>0.5</v>
      </c>
      <c r="G26" s="415">
        <v>273</v>
      </c>
      <c r="H26" s="135" t="s">
        <v>18</v>
      </c>
      <c r="I26" s="137">
        <v>2018</v>
      </c>
      <c r="J26" s="135" t="s">
        <v>48</v>
      </c>
      <c r="K26" s="137">
        <v>2037</v>
      </c>
      <c r="L26" s="135" t="s">
        <v>22</v>
      </c>
      <c r="M26" s="160">
        <v>1.8</v>
      </c>
      <c r="N26" s="352"/>
      <c r="O26" s="32"/>
      <c r="P26" s="152"/>
      <c r="Q26" s="32"/>
      <c r="R26" s="32"/>
      <c r="S26" s="32"/>
      <c r="T26" s="32"/>
      <c r="U26" s="32"/>
      <c r="V26" s="32"/>
      <c r="W26" s="32"/>
      <c r="X26" s="32"/>
      <c r="Y26" s="32"/>
    </row>
    <row r="27" spans="2:25" ht="12" customHeight="1">
      <c r="B27" s="139" t="s">
        <v>68</v>
      </c>
      <c r="C27" s="164" t="s">
        <v>435</v>
      </c>
      <c r="D27" s="410">
        <v>659</v>
      </c>
      <c r="E27" s="410">
        <v>659</v>
      </c>
      <c r="F27" s="414">
        <v>0.5</v>
      </c>
      <c r="G27" s="415">
        <v>329.5</v>
      </c>
      <c r="H27" s="135" t="s">
        <v>18</v>
      </c>
      <c r="I27" s="137">
        <v>2018</v>
      </c>
      <c r="J27" s="135" t="s">
        <v>66</v>
      </c>
      <c r="K27" s="153" t="s">
        <v>69</v>
      </c>
      <c r="L27" s="135">
        <v>150</v>
      </c>
      <c r="M27" s="160" t="s">
        <v>22</v>
      </c>
      <c r="N27" s="352"/>
      <c r="O27" s="32"/>
      <c r="P27" s="152"/>
      <c r="Q27" s="32"/>
      <c r="R27" s="32"/>
      <c r="S27" s="32"/>
      <c r="T27" s="32"/>
      <c r="U27" s="32"/>
      <c r="V27" s="32"/>
      <c r="W27" s="32"/>
      <c r="X27" s="32"/>
      <c r="Y27" s="32"/>
    </row>
    <row r="28" spans="2:25" ht="12" customHeight="1">
      <c r="B28" s="139" t="s">
        <v>70</v>
      </c>
      <c r="C28" s="155" t="s">
        <v>71</v>
      </c>
      <c r="D28" s="410">
        <v>1218</v>
      </c>
      <c r="E28" s="410">
        <v>1218</v>
      </c>
      <c r="F28" s="414">
        <v>0.5</v>
      </c>
      <c r="G28" s="416">
        <v>609</v>
      </c>
      <c r="H28" s="155" t="s">
        <v>18</v>
      </c>
      <c r="I28" s="137" t="s">
        <v>72</v>
      </c>
      <c r="J28" s="135" t="s">
        <v>66</v>
      </c>
      <c r="K28" s="137">
        <v>2036</v>
      </c>
      <c r="L28" s="135">
        <v>140</v>
      </c>
      <c r="M28" s="160" t="s">
        <v>22</v>
      </c>
      <c r="N28" s="352"/>
      <c r="O28" s="32"/>
      <c r="P28" s="152"/>
      <c r="Q28" s="32"/>
      <c r="R28" s="32"/>
      <c r="S28" s="32"/>
      <c r="T28" s="32"/>
      <c r="U28" s="32"/>
      <c r="V28" s="32"/>
      <c r="W28" s="32"/>
      <c r="X28" s="32"/>
      <c r="Y28" s="32"/>
    </row>
    <row r="29" spans="2:25" ht="12" customHeight="1">
      <c r="B29" s="127" t="s">
        <v>73</v>
      </c>
      <c r="C29" s="121"/>
      <c r="D29" s="406">
        <f>SUM(D16:D28)</f>
        <v>4912.8</v>
      </c>
      <c r="E29" s="406">
        <f>SUM(E16:E28)</f>
        <v>4282.8</v>
      </c>
      <c r="F29" s="406"/>
      <c r="G29" s="406">
        <f>SUM(G16:G28)</f>
        <v>2327.94</v>
      </c>
      <c r="H29" s="121"/>
      <c r="I29" s="121"/>
      <c r="J29" s="121"/>
      <c r="K29" s="121"/>
      <c r="L29" s="121"/>
      <c r="M29" s="163"/>
      <c r="N29" s="352"/>
      <c r="O29" s="32"/>
      <c r="P29" s="152"/>
      <c r="Q29" s="32"/>
      <c r="R29" s="32"/>
      <c r="S29" s="32"/>
      <c r="T29" s="32"/>
      <c r="U29" s="32"/>
      <c r="V29" s="32"/>
      <c r="W29" s="32"/>
      <c r="X29" s="32"/>
      <c r="Y29" s="32"/>
    </row>
    <row r="30" spans="2:25" ht="12" customHeight="1">
      <c r="B30" s="139" t="s">
        <v>74</v>
      </c>
      <c r="C30" s="162"/>
      <c r="D30" s="410">
        <v>1320</v>
      </c>
      <c r="E30" s="417">
        <v>1320</v>
      </c>
      <c r="F30" s="418" t="s">
        <v>23</v>
      </c>
      <c r="G30" s="410"/>
      <c r="H30" s="135" t="s">
        <v>24</v>
      </c>
      <c r="I30" s="128" t="s">
        <v>75</v>
      </c>
      <c r="J30" s="155" t="s">
        <v>66</v>
      </c>
      <c r="K30" s="128" t="s">
        <v>432</v>
      </c>
      <c r="L30" s="161" t="s">
        <v>76</v>
      </c>
      <c r="M30" s="160"/>
      <c r="N30" s="352"/>
      <c r="O30" s="32"/>
      <c r="P30" s="32"/>
      <c r="Q30" s="32"/>
      <c r="R30" s="32"/>
      <c r="S30" s="32"/>
      <c r="T30" s="32"/>
      <c r="U30" s="32"/>
      <c r="V30" s="32"/>
      <c r="W30" s="32"/>
      <c r="X30" s="32"/>
      <c r="Y30" s="32"/>
    </row>
    <row r="31" spans="2:25" ht="12" customHeight="1">
      <c r="B31" s="127" t="s">
        <v>77</v>
      </c>
      <c r="C31" s="121"/>
      <c r="D31" s="122">
        <f>SUM(D29:D30)</f>
        <v>6232.8</v>
      </c>
      <c r="E31" s="122">
        <f>SUM(E29:E30)</f>
        <v>5602.8</v>
      </c>
      <c r="F31" s="122"/>
      <c r="G31" s="122">
        <f>SUM(G29:G30)</f>
        <v>2327.94</v>
      </c>
      <c r="H31" s="122"/>
      <c r="I31" s="122"/>
      <c r="J31" s="122"/>
      <c r="K31" s="122"/>
      <c r="L31" s="122"/>
      <c r="M31" s="122"/>
      <c r="N31" s="352"/>
      <c r="O31" s="32"/>
      <c r="P31" s="32"/>
      <c r="Q31" s="32"/>
      <c r="R31" s="32"/>
      <c r="S31" s="32"/>
      <c r="T31" s="32"/>
      <c r="U31" s="32"/>
      <c r="V31" s="32"/>
      <c r="W31" s="32"/>
      <c r="X31" s="32"/>
      <c r="Y31" s="32"/>
    </row>
    <row r="32" spans="2:25" ht="12" customHeight="1">
      <c r="B32" s="32"/>
      <c r="C32" s="32"/>
      <c r="D32" s="32"/>
      <c r="E32" s="32"/>
      <c r="F32" s="32"/>
      <c r="G32" s="32"/>
      <c r="H32" s="32"/>
      <c r="I32" s="32"/>
      <c r="J32" s="32"/>
      <c r="K32" s="32"/>
      <c r="L32" s="352"/>
      <c r="M32" s="352"/>
      <c r="N32" s="352"/>
      <c r="O32" s="32"/>
      <c r="P32" s="99"/>
      <c r="Q32" s="32"/>
      <c r="R32" s="32"/>
      <c r="S32" s="32"/>
      <c r="T32" s="32"/>
      <c r="U32" s="32"/>
      <c r="V32" s="32"/>
      <c r="W32" s="32"/>
      <c r="X32" s="32"/>
      <c r="Y32" s="32"/>
    </row>
    <row r="33" spans="2:25" ht="12" customHeight="1">
      <c r="B33" s="32"/>
      <c r="C33" s="352"/>
      <c r="D33" s="467" t="s">
        <v>5</v>
      </c>
      <c r="E33" s="467" t="s">
        <v>6</v>
      </c>
      <c r="F33" s="467" t="s">
        <v>7</v>
      </c>
      <c r="G33" s="467" t="s">
        <v>8</v>
      </c>
      <c r="H33" s="467" t="s">
        <v>9</v>
      </c>
      <c r="I33" s="467" t="s">
        <v>10</v>
      </c>
      <c r="J33" s="352"/>
      <c r="K33" s="467" t="s">
        <v>78</v>
      </c>
      <c r="L33" s="467" t="s">
        <v>79</v>
      </c>
      <c r="M33" s="467" t="s">
        <v>80</v>
      </c>
      <c r="N33" s="467" t="s">
        <v>81</v>
      </c>
      <c r="O33" s="32"/>
      <c r="P33" s="159"/>
      <c r="Q33" s="32"/>
      <c r="R33" s="32"/>
      <c r="S33" s="32"/>
      <c r="T33" s="32"/>
      <c r="U33" s="32"/>
      <c r="V33" s="32"/>
      <c r="W33" s="32"/>
      <c r="X33" s="32"/>
      <c r="Y33" s="32"/>
    </row>
    <row r="34" spans="2:25" ht="12" customHeight="1">
      <c r="B34" s="141" t="s">
        <v>82</v>
      </c>
      <c r="C34" s="354" t="s">
        <v>13</v>
      </c>
      <c r="D34" s="468"/>
      <c r="E34" s="469"/>
      <c r="F34" s="468"/>
      <c r="G34" s="468"/>
      <c r="H34" s="468"/>
      <c r="I34" s="468"/>
      <c r="J34" s="354" t="s">
        <v>14</v>
      </c>
      <c r="K34" s="469"/>
      <c r="L34" s="469"/>
      <c r="M34" s="468"/>
      <c r="N34" s="468"/>
      <c r="O34" s="32"/>
      <c r="P34" s="159"/>
      <c r="Q34" s="32"/>
      <c r="R34" s="32"/>
      <c r="S34" s="32"/>
      <c r="T34" s="32"/>
      <c r="U34" s="32"/>
      <c r="V34" s="32"/>
      <c r="W34" s="32"/>
      <c r="X34" s="32"/>
      <c r="Y34" s="32"/>
    </row>
    <row r="35" spans="2:25" ht="12" customHeight="1">
      <c r="B35" s="139" t="s">
        <v>83</v>
      </c>
      <c r="C35" s="135" t="s">
        <v>84</v>
      </c>
      <c r="D35" s="135">
        <v>312</v>
      </c>
      <c r="E35" s="135">
        <v>312</v>
      </c>
      <c r="F35" s="138">
        <v>0.5</v>
      </c>
      <c r="G35" s="135">
        <f>+E35*F35</f>
        <v>156</v>
      </c>
      <c r="H35" s="135" t="s">
        <v>18</v>
      </c>
      <c r="I35" s="153" t="s">
        <v>57</v>
      </c>
      <c r="J35" s="135" t="s">
        <v>20</v>
      </c>
      <c r="K35" s="153" t="s">
        <v>85</v>
      </c>
      <c r="L35" s="296" t="s">
        <v>86</v>
      </c>
      <c r="M35" s="135">
        <v>194</v>
      </c>
      <c r="N35" s="135">
        <v>154</v>
      </c>
      <c r="O35" s="32"/>
      <c r="P35" s="156"/>
      <c r="Q35" s="32"/>
      <c r="R35" s="32"/>
      <c r="S35" s="32"/>
      <c r="T35" s="32"/>
      <c r="U35" s="32"/>
      <c r="V35" s="32"/>
      <c r="W35" s="32"/>
      <c r="X35" s="32"/>
      <c r="Y35" s="32"/>
    </row>
    <row r="36" spans="2:25" ht="12" customHeight="1">
      <c r="B36" s="158" t="s">
        <v>87</v>
      </c>
      <c r="C36" s="295" t="s">
        <v>436</v>
      </c>
      <c r="D36" s="295">
        <v>450</v>
      </c>
      <c r="E36" s="295">
        <v>450</v>
      </c>
      <c r="F36" s="409" t="s">
        <v>88</v>
      </c>
      <c r="G36" s="295">
        <v>225</v>
      </c>
      <c r="H36" s="155" t="s">
        <v>18</v>
      </c>
      <c r="I36" s="157" t="s">
        <v>89</v>
      </c>
      <c r="J36" s="155" t="s">
        <v>20</v>
      </c>
      <c r="K36" s="157" t="s">
        <v>90</v>
      </c>
      <c r="L36" s="296">
        <v>2028</v>
      </c>
      <c r="M36" s="155">
        <v>184</v>
      </c>
      <c r="N36" s="155">
        <v>149</v>
      </c>
      <c r="O36" s="32"/>
      <c r="P36" s="156"/>
      <c r="Q36" s="32"/>
      <c r="R36" s="32"/>
      <c r="S36" s="32"/>
      <c r="T36" s="32"/>
      <c r="U36" s="32"/>
      <c r="V36" s="32"/>
      <c r="W36" s="32"/>
      <c r="X36" s="32"/>
      <c r="Y36" s="32"/>
    </row>
    <row r="37" spans="2:25" ht="12" customHeight="1">
      <c r="B37" s="139" t="s">
        <v>91</v>
      </c>
      <c r="C37" s="155" t="s">
        <v>92</v>
      </c>
      <c r="D37" s="410">
        <v>332</v>
      </c>
      <c r="E37" s="410">
        <v>332</v>
      </c>
      <c r="F37" s="411">
        <v>0.5</v>
      </c>
      <c r="G37" s="295">
        <v>166</v>
      </c>
      <c r="H37" s="135" t="s">
        <v>18</v>
      </c>
      <c r="I37" s="137">
        <v>2016</v>
      </c>
      <c r="J37" s="135" t="s">
        <v>20</v>
      </c>
      <c r="K37" s="153" t="s">
        <v>93</v>
      </c>
      <c r="L37" s="296" t="s">
        <v>94</v>
      </c>
      <c r="M37" s="135">
        <v>194</v>
      </c>
      <c r="N37" s="135">
        <v>154</v>
      </c>
      <c r="O37" s="32"/>
      <c r="P37" s="351"/>
      <c r="Q37" s="32"/>
      <c r="R37" s="32"/>
      <c r="S37" s="32"/>
      <c r="T37" s="32"/>
      <c r="U37" s="32"/>
      <c r="V37" s="32"/>
      <c r="W37" s="32"/>
      <c r="X37" s="32"/>
      <c r="Y37" s="32"/>
    </row>
    <row r="38" spans="2:25" ht="12" customHeight="1">
      <c r="B38" s="139" t="s">
        <v>95</v>
      </c>
      <c r="C38" s="154" t="s">
        <v>372</v>
      </c>
      <c r="D38" s="410">
        <v>252</v>
      </c>
      <c r="E38" s="410">
        <v>252</v>
      </c>
      <c r="F38" s="411">
        <v>0.5</v>
      </c>
      <c r="G38" s="295">
        <f>+E38*F38</f>
        <v>126</v>
      </c>
      <c r="H38" s="135" t="s">
        <v>18</v>
      </c>
      <c r="I38" s="137">
        <v>2016</v>
      </c>
      <c r="J38" s="135" t="s">
        <v>20</v>
      </c>
      <c r="K38" s="153" t="s">
        <v>93</v>
      </c>
      <c r="L38" s="296" t="s">
        <v>94</v>
      </c>
      <c r="M38" s="135">
        <v>194</v>
      </c>
      <c r="N38" s="135">
        <v>154</v>
      </c>
      <c r="O38" s="32"/>
      <c r="P38" s="152"/>
      <c r="Q38" s="32"/>
      <c r="R38" s="32"/>
      <c r="S38" s="32"/>
      <c r="T38" s="32"/>
      <c r="U38" s="32"/>
      <c r="V38" s="32"/>
      <c r="W38" s="32"/>
      <c r="X38" s="32"/>
      <c r="Y38" s="32"/>
    </row>
    <row r="39" spans="2:25" ht="12" customHeight="1">
      <c r="B39" s="127" t="s">
        <v>96</v>
      </c>
      <c r="C39" s="121"/>
      <c r="D39" s="122">
        <f>SUM(D35:D38)</f>
        <v>1346</v>
      </c>
      <c r="E39" s="122">
        <f>SUM(E35:E38)</f>
        <v>1346</v>
      </c>
      <c r="F39" s="122"/>
      <c r="G39" s="122">
        <f>SUM(G35:G38)</f>
        <v>673</v>
      </c>
      <c r="H39" s="121"/>
      <c r="I39" s="125"/>
      <c r="J39" s="121"/>
      <c r="K39" s="121"/>
      <c r="L39" s="121"/>
      <c r="M39" s="121"/>
      <c r="N39" s="142"/>
      <c r="O39" s="32"/>
      <c r="P39" s="32"/>
      <c r="Q39" s="32"/>
      <c r="R39" s="32"/>
      <c r="S39" s="32"/>
      <c r="T39" s="32"/>
      <c r="U39" s="32"/>
      <c r="V39" s="32"/>
      <c r="W39" s="32"/>
      <c r="X39" s="32"/>
      <c r="Y39" s="32"/>
    </row>
    <row r="40" spans="2:25" ht="12" customHeight="1">
      <c r="B40" s="200" t="s">
        <v>534</v>
      </c>
      <c r="C40" s="135" t="s">
        <v>533</v>
      </c>
      <c r="D40" s="135">
        <v>913</v>
      </c>
      <c r="E40" s="135">
        <v>913</v>
      </c>
      <c r="F40" s="138">
        <v>0.5</v>
      </c>
      <c r="G40" s="135"/>
      <c r="H40" s="295" t="s">
        <v>18</v>
      </c>
      <c r="I40" s="443" t="s">
        <v>525</v>
      </c>
      <c r="J40" s="295" t="s">
        <v>532</v>
      </c>
      <c r="K40" s="443" t="s">
        <v>22</v>
      </c>
      <c r="L40" s="296" t="s">
        <v>22</v>
      </c>
      <c r="M40" s="295" t="s">
        <v>22</v>
      </c>
      <c r="N40" s="295" t="s">
        <v>22</v>
      </c>
      <c r="O40" s="32"/>
      <c r="P40" s="156"/>
      <c r="Q40" s="32"/>
      <c r="R40" s="32"/>
      <c r="S40" s="32"/>
      <c r="T40" s="32"/>
      <c r="U40" s="32"/>
      <c r="V40" s="32"/>
      <c r="W40" s="32"/>
      <c r="X40" s="32"/>
      <c r="Y40" s="32"/>
    </row>
    <row r="41" spans="2:25" ht="12" customHeight="1">
      <c r="B41" s="200" t="s">
        <v>535</v>
      </c>
      <c r="C41" s="103"/>
      <c r="D41" s="107">
        <v>253</v>
      </c>
      <c r="E41" s="107">
        <v>253</v>
      </c>
      <c r="F41" s="369">
        <v>1</v>
      </c>
      <c r="G41" s="104"/>
      <c r="H41" s="146" t="s">
        <v>24</v>
      </c>
      <c r="I41" s="443" t="s">
        <v>93</v>
      </c>
      <c r="J41" s="464" t="s">
        <v>20</v>
      </c>
      <c r="K41" s="153" t="s">
        <v>516</v>
      </c>
      <c r="L41" s="296" t="s">
        <v>22</v>
      </c>
      <c r="M41" s="135">
        <v>81.650000000000006</v>
      </c>
      <c r="N41" s="295" t="s">
        <v>22</v>
      </c>
      <c r="O41" s="32"/>
      <c r="P41" s="32"/>
      <c r="Q41" s="32"/>
      <c r="R41" s="32"/>
      <c r="S41" s="32"/>
      <c r="T41" s="32"/>
      <c r="U41" s="32"/>
      <c r="V41" s="32"/>
      <c r="W41" s="32"/>
      <c r="X41" s="32"/>
      <c r="Y41" s="32"/>
    </row>
    <row r="42" spans="2:25" ht="12" customHeight="1">
      <c r="B42" s="127" t="s">
        <v>77</v>
      </c>
      <c r="C42" s="121"/>
      <c r="D42" s="122">
        <f>SUM(D39:D41)</f>
        <v>2512</v>
      </c>
      <c r="E42" s="122">
        <f>SUM(E39:E41)</f>
        <v>2512</v>
      </c>
      <c r="F42" s="122"/>
      <c r="G42" s="122">
        <f>SUM(G41:G41)</f>
        <v>0</v>
      </c>
      <c r="H42" s="122"/>
      <c r="I42" s="122"/>
      <c r="J42" s="122"/>
      <c r="K42" s="122"/>
      <c r="L42" s="122"/>
      <c r="M42" s="122"/>
      <c r="N42" s="122"/>
      <c r="O42" s="32"/>
      <c r="P42" s="32"/>
      <c r="Q42" s="32"/>
      <c r="R42" s="32"/>
      <c r="S42" s="32"/>
      <c r="T42" s="32"/>
      <c r="U42" s="32"/>
      <c r="V42" s="32"/>
      <c r="W42" s="32"/>
      <c r="X42" s="32"/>
      <c r="Y42" s="32"/>
    </row>
    <row r="43" spans="2:25" ht="12" customHeight="1">
      <c r="B43" s="32"/>
      <c r="C43" s="352"/>
      <c r="D43" s="467" t="s">
        <v>5</v>
      </c>
      <c r="E43" s="467" t="s">
        <v>6</v>
      </c>
      <c r="F43" s="467" t="s">
        <v>7</v>
      </c>
      <c r="G43" s="467" t="s">
        <v>8</v>
      </c>
      <c r="H43" s="467" t="s">
        <v>9</v>
      </c>
      <c r="I43" s="467" t="s">
        <v>10</v>
      </c>
      <c r="J43" s="103"/>
      <c r="K43" s="467" t="s">
        <v>15</v>
      </c>
      <c r="L43" s="467" t="s">
        <v>97</v>
      </c>
      <c r="M43" s="103"/>
      <c r="N43" s="103"/>
      <c r="O43" s="32"/>
      <c r="P43" s="352"/>
      <c r="Q43" s="32"/>
      <c r="R43" s="32"/>
      <c r="S43" s="32"/>
      <c r="T43" s="32"/>
      <c r="U43" s="32"/>
      <c r="V43" s="32"/>
      <c r="W43" s="32"/>
      <c r="X43" s="32"/>
      <c r="Y43" s="32"/>
    </row>
    <row r="44" spans="2:25" ht="12" customHeight="1">
      <c r="B44" s="141" t="s">
        <v>98</v>
      </c>
      <c r="C44" s="354" t="s">
        <v>13</v>
      </c>
      <c r="D44" s="468"/>
      <c r="E44" s="469"/>
      <c r="F44" s="468"/>
      <c r="G44" s="468"/>
      <c r="H44" s="468"/>
      <c r="I44" s="468"/>
      <c r="J44" s="150" t="s">
        <v>14</v>
      </c>
      <c r="K44" s="469"/>
      <c r="L44" s="468"/>
      <c r="M44" s="150" t="s">
        <v>99</v>
      </c>
      <c r="N44" s="150"/>
      <c r="O44" s="32"/>
      <c r="P44" s="352"/>
      <c r="Q44" s="32"/>
      <c r="R44" s="32"/>
      <c r="S44" s="32"/>
      <c r="T44" s="32"/>
      <c r="U44" s="32"/>
      <c r="V44" s="32"/>
      <c r="W44" s="32"/>
      <c r="X44" s="32"/>
      <c r="Y44" s="32"/>
    </row>
    <row r="45" spans="2:25" ht="12" customHeight="1">
      <c r="B45" s="1" t="s">
        <v>100</v>
      </c>
      <c r="C45" s="149" t="s">
        <v>101</v>
      </c>
      <c r="D45" s="148">
        <v>30</v>
      </c>
      <c r="E45" s="148">
        <v>30</v>
      </c>
      <c r="F45" s="363">
        <v>1</v>
      </c>
      <c r="G45" s="148">
        <v>30</v>
      </c>
      <c r="H45" s="146" t="s">
        <v>24</v>
      </c>
      <c r="I45" s="147">
        <v>2016</v>
      </c>
      <c r="J45" s="146" t="s">
        <v>102</v>
      </c>
      <c r="K45" s="147">
        <v>2036</v>
      </c>
      <c r="L45" s="146">
        <v>236</v>
      </c>
      <c r="M45" s="145">
        <v>3.5</v>
      </c>
      <c r="N45" s="144"/>
      <c r="O45" s="32"/>
      <c r="P45" s="352"/>
      <c r="Q45" s="32"/>
      <c r="R45" s="32"/>
      <c r="S45" s="32"/>
      <c r="T45" s="32"/>
      <c r="U45" s="32"/>
      <c r="V45" s="32"/>
      <c r="W45" s="32"/>
      <c r="X45" s="32"/>
      <c r="Y45" s="32"/>
    </row>
    <row r="46" spans="2:25" ht="12" customHeight="1">
      <c r="B46" s="127" t="s">
        <v>96</v>
      </c>
      <c r="C46" s="121"/>
      <c r="D46" s="122">
        <f>SUM(D45)</f>
        <v>30</v>
      </c>
      <c r="E46" s="122">
        <f>SUM(E45)</f>
        <v>30</v>
      </c>
      <c r="F46" s="122"/>
      <c r="G46" s="122">
        <f>G45</f>
        <v>30</v>
      </c>
      <c r="H46" s="143"/>
      <c r="I46" s="125"/>
      <c r="J46" s="121"/>
      <c r="K46" s="121"/>
      <c r="L46" s="121"/>
      <c r="M46" s="121"/>
      <c r="N46" s="142"/>
      <c r="O46" s="32"/>
      <c r="P46" s="140"/>
      <c r="Q46" s="32"/>
      <c r="R46" s="32"/>
      <c r="S46" s="32"/>
      <c r="T46" s="32"/>
      <c r="U46" s="32"/>
      <c r="V46" s="32"/>
      <c r="W46" s="32"/>
      <c r="X46" s="32"/>
      <c r="Y46" s="32"/>
    </row>
    <row r="47" spans="2:25" ht="12" customHeight="1">
      <c r="B47" s="133"/>
      <c r="C47" s="352"/>
      <c r="D47" s="467" t="s">
        <v>5</v>
      </c>
      <c r="E47" s="467" t="s">
        <v>6</v>
      </c>
      <c r="F47" s="467" t="s">
        <v>7</v>
      </c>
      <c r="G47" s="467" t="s">
        <v>8</v>
      </c>
      <c r="H47" s="467" t="s">
        <v>9</v>
      </c>
      <c r="I47" s="467" t="s">
        <v>10</v>
      </c>
      <c r="J47" s="352"/>
      <c r="K47" s="467" t="s">
        <v>15</v>
      </c>
      <c r="L47" s="467" t="s">
        <v>103</v>
      </c>
      <c r="M47" s="32"/>
      <c r="N47" s="467"/>
      <c r="O47" s="32"/>
      <c r="P47" s="140"/>
      <c r="Q47" s="32"/>
      <c r="R47" s="32"/>
      <c r="S47" s="32"/>
      <c r="T47" s="32"/>
      <c r="U47" s="32"/>
      <c r="V47" s="32"/>
      <c r="W47" s="32"/>
      <c r="X47" s="32"/>
      <c r="Y47" s="32"/>
    </row>
    <row r="48" spans="2:25" ht="12" customHeight="1">
      <c r="B48" s="141" t="s">
        <v>104</v>
      </c>
      <c r="C48" s="354" t="s">
        <v>13</v>
      </c>
      <c r="D48" s="468"/>
      <c r="E48" s="469"/>
      <c r="F48" s="468"/>
      <c r="G48" s="468"/>
      <c r="H48" s="468"/>
      <c r="I48" s="468"/>
      <c r="J48" s="354" t="s">
        <v>14</v>
      </c>
      <c r="K48" s="469"/>
      <c r="L48" s="468"/>
      <c r="M48" s="32"/>
      <c r="N48" s="467"/>
      <c r="O48" s="32"/>
      <c r="P48" s="140"/>
      <c r="Q48" s="32"/>
      <c r="R48" s="32"/>
      <c r="S48" s="32"/>
      <c r="T48" s="32"/>
      <c r="U48" s="32"/>
      <c r="V48" s="32"/>
      <c r="W48" s="32"/>
      <c r="X48" s="32"/>
      <c r="Y48" s="32"/>
    </row>
    <row r="49" spans="1:25" ht="12" customHeight="1">
      <c r="B49" s="139" t="s">
        <v>105</v>
      </c>
      <c r="C49" s="135" t="s">
        <v>437</v>
      </c>
      <c r="D49" s="135">
        <v>752</v>
      </c>
      <c r="E49" s="135">
        <v>752</v>
      </c>
      <c r="F49" s="363">
        <v>0.5</v>
      </c>
      <c r="G49" s="295">
        <v>376</v>
      </c>
      <c r="H49" s="135" t="s">
        <v>18</v>
      </c>
      <c r="I49" s="137" t="s">
        <v>374</v>
      </c>
      <c r="J49" s="135" t="s">
        <v>20</v>
      </c>
      <c r="K49" s="137" t="s">
        <v>106</v>
      </c>
      <c r="L49" s="136">
        <v>72.7</v>
      </c>
      <c r="M49" s="32"/>
      <c r="N49" s="135"/>
      <c r="O49" s="32"/>
      <c r="P49" s="134"/>
      <c r="Q49" s="32"/>
      <c r="R49" s="32"/>
      <c r="S49" s="32"/>
      <c r="T49" s="32"/>
      <c r="U49" s="32"/>
      <c r="V49" s="32"/>
      <c r="W49" s="32"/>
      <c r="X49" s="32"/>
      <c r="Y49" s="32"/>
    </row>
    <row r="50" spans="1:25" ht="12" customHeight="1">
      <c r="B50" s="127" t="s">
        <v>77</v>
      </c>
      <c r="C50" s="121"/>
      <c r="D50" s="122">
        <v>752</v>
      </c>
      <c r="E50" s="122">
        <v>752</v>
      </c>
      <c r="F50" s="122"/>
      <c r="G50" s="122">
        <v>376</v>
      </c>
      <c r="H50" s="121"/>
      <c r="I50" s="121"/>
      <c r="J50" s="121"/>
      <c r="K50" s="121"/>
      <c r="L50" s="121"/>
      <c r="M50" s="32"/>
      <c r="N50" s="103"/>
      <c r="O50" s="32"/>
      <c r="P50" s="134"/>
      <c r="Q50" s="32"/>
      <c r="R50" s="32"/>
      <c r="S50" s="32"/>
      <c r="T50" s="32"/>
      <c r="U50" s="32"/>
      <c r="V50" s="32"/>
      <c r="W50" s="32"/>
      <c r="X50" s="32"/>
      <c r="Y50" s="32"/>
    </row>
    <row r="51" spans="1:25" ht="12" customHeight="1">
      <c r="B51" s="32"/>
      <c r="C51" s="32"/>
      <c r="D51" s="32"/>
      <c r="E51" s="32"/>
      <c r="F51" s="32"/>
      <c r="G51" s="32"/>
      <c r="H51" s="32"/>
      <c r="I51" s="32"/>
      <c r="J51" s="32"/>
      <c r="K51" s="32"/>
      <c r="L51" s="352"/>
      <c r="M51" s="32"/>
      <c r="N51" s="352"/>
      <c r="O51" s="32"/>
      <c r="P51" s="134"/>
      <c r="Q51" s="32"/>
      <c r="R51" s="32"/>
      <c r="S51" s="32"/>
      <c r="T51" s="32"/>
      <c r="U51" s="32"/>
      <c r="V51" s="32"/>
      <c r="W51" s="32"/>
      <c r="X51" s="32"/>
      <c r="Y51" s="32"/>
    </row>
    <row r="52" spans="1:25" ht="12" customHeight="1">
      <c r="B52" s="61"/>
      <c r="C52" s="352"/>
      <c r="D52" s="467" t="s">
        <v>5</v>
      </c>
      <c r="E52" s="471" t="s">
        <v>6</v>
      </c>
      <c r="F52" s="467" t="s">
        <v>7</v>
      </c>
      <c r="G52" s="467" t="s">
        <v>8</v>
      </c>
      <c r="H52" s="467" t="s">
        <v>9</v>
      </c>
      <c r="I52" s="467" t="s">
        <v>10</v>
      </c>
      <c r="J52" s="352"/>
      <c r="K52" s="467" t="s">
        <v>78</v>
      </c>
      <c r="L52" s="467" t="s">
        <v>79</v>
      </c>
      <c r="M52" s="467" t="s">
        <v>107</v>
      </c>
      <c r="N52" s="467" t="s">
        <v>108</v>
      </c>
      <c r="O52" s="470" t="s">
        <v>15</v>
      </c>
      <c r="P52" s="470" t="s">
        <v>109</v>
      </c>
      <c r="Q52" s="32"/>
      <c r="R52" s="32"/>
      <c r="S52" s="32"/>
      <c r="T52" s="32"/>
      <c r="U52" s="32"/>
      <c r="V52" s="32"/>
      <c r="W52" s="32"/>
      <c r="X52" s="32"/>
      <c r="Y52" s="32"/>
    </row>
    <row r="53" spans="1:25" ht="12" customHeight="1">
      <c r="B53" s="133" t="s">
        <v>110</v>
      </c>
      <c r="C53" s="352" t="s">
        <v>13</v>
      </c>
      <c r="D53" s="467"/>
      <c r="E53" s="472"/>
      <c r="F53" s="468"/>
      <c r="G53" s="468"/>
      <c r="H53" s="467"/>
      <c r="I53" s="467"/>
      <c r="J53" s="352" t="s">
        <v>14</v>
      </c>
      <c r="K53" s="473"/>
      <c r="L53" s="467"/>
      <c r="M53" s="467"/>
      <c r="N53" s="467"/>
      <c r="O53" s="470"/>
      <c r="P53" s="470"/>
      <c r="Q53" s="32"/>
      <c r="R53" s="32"/>
      <c r="S53" s="32"/>
      <c r="T53" s="32"/>
      <c r="U53" s="32"/>
      <c r="V53" s="32"/>
      <c r="W53" s="32"/>
      <c r="X53" s="32"/>
      <c r="Y53" s="32"/>
    </row>
    <row r="54" spans="1:25" s="303" customFormat="1" ht="12" customHeight="1">
      <c r="B54" s="361" t="s">
        <v>379</v>
      </c>
      <c r="C54" s="362" t="s">
        <v>111</v>
      </c>
      <c r="D54" s="362">
        <v>8</v>
      </c>
      <c r="E54" s="372">
        <f>8*0.35</f>
        <v>2.8</v>
      </c>
      <c r="F54" s="363">
        <v>0.35</v>
      </c>
      <c r="G54" s="362">
        <f>D54*F54</f>
        <v>2.8</v>
      </c>
      <c r="H54" s="362" t="s">
        <v>112</v>
      </c>
      <c r="I54" s="364" t="s">
        <v>132</v>
      </c>
      <c r="J54" s="362" t="s">
        <v>20</v>
      </c>
      <c r="K54" s="365">
        <v>2027</v>
      </c>
      <c r="L54" s="365">
        <v>2037</v>
      </c>
      <c r="M54" s="362">
        <v>7109</v>
      </c>
      <c r="N54" s="362">
        <v>3459</v>
      </c>
      <c r="O54" s="365"/>
      <c r="P54" s="362"/>
      <c r="Q54" s="325"/>
      <c r="R54" s="325"/>
      <c r="S54" s="325"/>
      <c r="T54" s="325"/>
      <c r="U54" s="325"/>
      <c r="V54" s="325"/>
      <c r="W54" s="325"/>
      <c r="X54" s="325"/>
      <c r="Y54" s="325"/>
    </row>
    <row r="55" spans="1:25" s="303" customFormat="1" ht="12" customHeight="1">
      <c r="B55" s="366" t="s">
        <v>380</v>
      </c>
      <c r="C55" s="367" t="s">
        <v>111</v>
      </c>
      <c r="D55" s="368">
        <v>120</v>
      </c>
      <c r="E55" s="368">
        <f>120*0.35</f>
        <v>42</v>
      </c>
      <c r="F55" s="369">
        <v>0.35</v>
      </c>
      <c r="G55" s="368">
        <f>D55*F55</f>
        <v>42</v>
      </c>
      <c r="H55" s="370" t="s">
        <v>112</v>
      </c>
      <c r="I55" s="371">
        <v>2019</v>
      </c>
      <c r="J55" s="367" t="s">
        <v>20</v>
      </c>
      <c r="K55" s="371" t="s">
        <v>381</v>
      </c>
      <c r="L55" s="371" t="s">
        <v>382</v>
      </c>
      <c r="M55" s="367">
        <v>7403</v>
      </c>
      <c r="N55" s="367">
        <v>3595</v>
      </c>
      <c r="O55" s="371"/>
      <c r="P55" s="367"/>
      <c r="Q55" s="325"/>
      <c r="R55" s="325"/>
      <c r="S55" s="325"/>
      <c r="T55" s="325"/>
      <c r="U55" s="325"/>
      <c r="V55" s="325"/>
      <c r="W55" s="325"/>
      <c r="X55" s="325"/>
      <c r="Y55" s="325"/>
    </row>
    <row r="56" spans="1:25" ht="12" customHeight="1">
      <c r="B56" s="127" t="s">
        <v>96</v>
      </c>
      <c r="C56" s="121"/>
      <c r="D56" s="122">
        <f>SUM(D54:D55)</f>
        <v>128</v>
      </c>
      <c r="E56" s="406">
        <f>SUM(E54:E55)</f>
        <v>44.8</v>
      </c>
      <c r="F56" s="122"/>
      <c r="G56" s="391">
        <f>SUM(G54:G55)</f>
        <v>44.8</v>
      </c>
      <c r="H56" s="121"/>
      <c r="I56" s="121"/>
      <c r="J56" s="121"/>
      <c r="K56" s="121"/>
      <c r="L56" s="121"/>
      <c r="M56" s="121"/>
      <c r="N56" s="121"/>
      <c r="O56" s="124"/>
      <c r="P56" s="124"/>
      <c r="Q56" s="32"/>
      <c r="R56" s="32"/>
      <c r="S56" s="32"/>
      <c r="T56" s="32"/>
      <c r="U56" s="32"/>
      <c r="V56" s="32"/>
      <c r="W56" s="32"/>
      <c r="X56" s="32"/>
      <c r="Y56" s="32"/>
    </row>
    <row r="57" spans="1:25" ht="12" customHeight="1">
      <c r="A57" s="82"/>
      <c r="B57" s="421" t="s">
        <v>113</v>
      </c>
      <c r="C57" s="132" t="s">
        <v>517</v>
      </c>
      <c r="D57" s="130">
        <v>605.17499999999995</v>
      </c>
      <c r="E57" s="130">
        <v>605</v>
      </c>
      <c r="F57" s="138">
        <v>0.5</v>
      </c>
      <c r="G57" s="130">
        <v>0</v>
      </c>
      <c r="H57" s="466" t="s">
        <v>24</v>
      </c>
      <c r="I57" s="465" t="s">
        <v>526</v>
      </c>
      <c r="J57" s="466" t="s">
        <v>527</v>
      </c>
      <c r="K57" s="465" t="s">
        <v>528</v>
      </c>
      <c r="L57" s="465" t="s">
        <v>529</v>
      </c>
      <c r="M57" s="465" t="s">
        <v>530</v>
      </c>
      <c r="N57" s="465" t="s">
        <v>531</v>
      </c>
      <c r="O57" s="129"/>
      <c r="P57" s="128"/>
      <c r="Q57" s="32"/>
      <c r="R57" s="32"/>
      <c r="S57" s="32"/>
      <c r="T57" s="32"/>
      <c r="U57" s="32"/>
      <c r="V57" s="32"/>
      <c r="W57" s="32"/>
      <c r="X57" s="32"/>
      <c r="Y57" s="32"/>
    </row>
    <row r="58" spans="1:25" ht="12" customHeight="1">
      <c r="A58" s="82"/>
      <c r="B58" s="421" t="s">
        <v>114</v>
      </c>
      <c r="C58" s="131"/>
      <c r="D58" s="130">
        <v>295</v>
      </c>
      <c r="E58" s="130">
        <v>295</v>
      </c>
      <c r="F58" s="138">
        <v>1</v>
      </c>
      <c r="G58" s="130">
        <v>0</v>
      </c>
      <c r="H58" s="466" t="s">
        <v>24</v>
      </c>
      <c r="I58" s="465" t="s">
        <v>526</v>
      </c>
      <c r="J58" s="466" t="s">
        <v>527</v>
      </c>
      <c r="K58" s="465" t="s">
        <v>528</v>
      </c>
      <c r="L58" s="465" t="s">
        <v>529</v>
      </c>
      <c r="M58" s="465" t="s">
        <v>530</v>
      </c>
      <c r="N58" s="465" t="s">
        <v>531</v>
      </c>
      <c r="O58" s="129"/>
      <c r="P58" s="128"/>
      <c r="Q58" s="32"/>
      <c r="R58" s="32"/>
      <c r="S58" s="32"/>
      <c r="T58" s="32"/>
      <c r="U58" s="32"/>
      <c r="V58" s="32"/>
      <c r="W58" s="32"/>
      <c r="X58" s="32"/>
      <c r="Y58" s="32"/>
    </row>
    <row r="59" spans="1:25" ht="12" customHeight="1">
      <c r="B59" s="127" t="s">
        <v>77</v>
      </c>
      <c r="C59" s="121"/>
      <c r="D59" s="126">
        <f>SUM(D57:D58)</f>
        <v>900.17499999999995</v>
      </c>
      <c r="E59" s="126">
        <f>SUM(E57:E58)</f>
        <v>900</v>
      </c>
      <c r="F59" s="126"/>
      <c r="G59" s="126">
        <f>SUM(G56:G57)</f>
        <v>44.8</v>
      </c>
      <c r="H59" s="121"/>
      <c r="I59" s="125"/>
      <c r="J59" s="121"/>
      <c r="K59" s="121"/>
      <c r="L59" s="121"/>
      <c r="M59" s="121"/>
      <c r="N59" s="121"/>
      <c r="O59" s="124"/>
      <c r="P59" s="124"/>
      <c r="Q59" s="32"/>
      <c r="R59" s="32"/>
      <c r="S59" s="32"/>
      <c r="T59" s="32"/>
      <c r="U59" s="32"/>
      <c r="V59" s="32"/>
      <c r="W59" s="32"/>
      <c r="X59" s="32"/>
      <c r="Y59" s="32"/>
    </row>
    <row r="60" spans="1:25" ht="12" customHeight="1">
      <c r="B60" s="32"/>
      <c r="C60" s="32"/>
      <c r="D60" s="32"/>
      <c r="E60" s="32"/>
      <c r="F60" s="32"/>
      <c r="G60" s="32"/>
      <c r="H60" s="32"/>
      <c r="I60" s="32"/>
      <c r="J60" s="32"/>
      <c r="K60" s="32"/>
      <c r="L60" s="352"/>
      <c r="M60" s="32"/>
      <c r="N60" s="352"/>
      <c r="O60" s="32"/>
      <c r="P60" s="32"/>
      <c r="Q60" s="32"/>
      <c r="R60" s="32"/>
      <c r="S60" s="32"/>
      <c r="T60" s="32"/>
      <c r="U60" s="32"/>
      <c r="V60" s="32"/>
      <c r="W60" s="32"/>
      <c r="X60" s="32"/>
      <c r="Y60" s="32"/>
    </row>
    <row r="61" spans="1:25" ht="12" customHeight="1">
      <c r="B61" s="73" t="s">
        <v>115</v>
      </c>
      <c r="C61" s="354"/>
      <c r="D61" s="123">
        <v>145.6</v>
      </c>
      <c r="E61" s="383">
        <v>145.6</v>
      </c>
      <c r="F61" s="121"/>
      <c r="G61" s="122"/>
      <c r="H61" s="121"/>
      <c r="I61" s="121"/>
      <c r="J61" s="121"/>
      <c r="K61" s="121"/>
      <c r="L61" s="121"/>
      <c r="M61" s="121"/>
      <c r="N61" s="121"/>
      <c r="O61" s="121"/>
      <c r="P61" s="121"/>
      <c r="Q61" s="32"/>
      <c r="R61" s="32"/>
      <c r="S61" s="32"/>
      <c r="T61" s="32"/>
      <c r="U61" s="32"/>
      <c r="V61" s="32"/>
      <c r="W61" s="32"/>
      <c r="X61" s="32"/>
      <c r="Y61" s="32"/>
    </row>
    <row r="62" spans="1:25" ht="12" customHeight="1">
      <c r="B62" s="32"/>
      <c r="C62" s="352"/>
      <c r="D62" s="120"/>
      <c r="E62" s="120"/>
      <c r="F62" s="103"/>
      <c r="G62" s="120"/>
      <c r="H62" s="103"/>
      <c r="I62" s="103"/>
      <c r="J62" s="103"/>
      <c r="K62" s="103"/>
      <c r="L62" s="103"/>
      <c r="M62" s="32"/>
      <c r="N62" s="103"/>
      <c r="P62" s="32"/>
      <c r="Q62" s="32"/>
      <c r="R62" s="32"/>
      <c r="S62" s="32"/>
      <c r="T62" s="32"/>
      <c r="U62" s="32"/>
      <c r="V62" s="32"/>
      <c r="W62" s="32"/>
      <c r="X62" s="32"/>
      <c r="Y62" s="32"/>
    </row>
    <row r="63" spans="1:25" ht="21" customHeight="1">
      <c r="B63" s="119" t="s">
        <v>116</v>
      </c>
      <c r="C63" s="354"/>
      <c r="D63" s="354" t="s">
        <v>117</v>
      </c>
      <c r="E63" s="351"/>
      <c r="F63" s="118"/>
      <c r="G63" s="351"/>
      <c r="H63" s="103"/>
      <c r="I63" s="103"/>
      <c r="J63" s="103"/>
      <c r="K63" s="103"/>
      <c r="L63" s="103"/>
      <c r="M63" s="32"/>
      <c r="N63" s="103"/>
      <c r="O63" s="32"/>
      <c r="P63" s="32"/>
      <c r="Q63" s="32"/>
      <c r="R63" s="32"/>
      <c r="S63" s="32"/>
      <c r="T63" s="32"/>
      <c r="U63" s="32"/>
      <c r="V63" s="32"/>
      <c r="W63" s="32"/>
      <c r="X63" s="32"/>
      <c r="Y63" s="32"/>
    </row>
    <row r="64" spans="1:25" ht="12" customHeight="1">
      <c r="B64" s="115" t="s">
        <v>118</v>
      </c>
      <c r="C64" s="114"/>
      <c r="D64" s="408">
        <f>E12+E31+E50+E61+E46+E59+E56+E42</f>
        <v>10937.35</v>
      </c>
      <c r="E64" s="117"/>
      <c r="F64" s="107"/>
      <c r="G64" s="106"/>
      <c r="H64" s="104"/>
      <c r="I64" s="104"/>
      <c r="J64" s="104"/>
      <c r="K64" s="104"/>
      <c r="L64" s="104"/>
      <c r="M64" s="32"/>
      <c r="N64" s="104"/>
      <c r="O64" s="32"/>
      <c r="P64" s="32"/>
      <c r="Q64" s="32"/>
      <c r="R64" s="32"/>
      <c r="S64" s="32"/>
      <c r="T64" s="32"/>
      <c r="U64" s="32"/>
      <c r="V64" s="32"/>
      <c r="W64" s="32"/>
      <c r="X64" s="32"/>
      <c r="Y64" s="32"/>
    </row>
    <row r="65" spans="2:25" ht="12" customHeight="1">
      <c r="B65" s="115" t="s">
        <v>119</v>
      </c>
      <c r="C65" s="114"/>
      <c r="D65" s="113">
        <f>E12+E29+E39+E61+E46+E50+E56</f>
        <v>7551.3500000000013</v>
      </c>
      <c r="E65" s="116"/>
      <c r="F65" s="107"/>
      <c r="G65" s="106"/>
      <c r="H65" s="104"/>
      <c r="I65" s="104"/>
      <c r="J65" s="104"/>
      <c r="K65" s="104"/>
      <c r="L65" s="104"/>
      <c r="M65" s="32"/>
      <c r="N65" s="104"/>
      <c r="O65" s="32"/>
      <c r="P65" s="32"/>
      <c r="Q65" s="32"/>
      <c r="R65" s="32"/>
      <c r="S65" s="32"/>
      <c r="T65" s="32"/>
      <c r="U65" s="32"/>
      <c r="V65" s="32"/>
      <c r="W65" s="32"/>
      <c r="X65" s="32"/>
      <c r="Y65" s="32"/>
    </row>
    <row r="66" spans="2:25" ht="12" customHeight="1">
      <c r="B66" s="115" t="s">
        <v>120</v>
      </c>
      <c r="C66" s="114"/>
      <c r="D66" s="113">
        <f>G12+G29+G39+G46+G50</f>
        <v>3970.04</v>
      </c>
      <c r="E66" s="104"/>
      <c r="F66" s="112"/>
      <c r="G66" s="1"/>
      <c r="H66" s="111"/>
      <c r="I66" s="104"/>
      <c r="J66" s="104"/>
      <c r="K66" s="104"/>
      <c r="L66" s="104"/>
      <c r="M66" s="32"/>
      <c r="N66" s="104"/>
      <c r="O66" s="32"/>
      <c r="P66" s="32"/>
      <c r="Q66" s="32"/>
      <c r="R66" s="32"/>
      <c r="S66" s="32"/>
      <c r="T66" s="32"/>
      <c r="U66" s="32"/>
      <c r="V66" s="32"/>
      <c r="W66" s="32"/>
      <c r="X66" s="32"/>
      <c r="Y66" s="32"/>
    </row>
    <row r="67" spans="2:25" ht="12" customHeight="1">
      <c r="B67" s="110"/>
      <c r="C67" s="109"/>
      <c r="D67" s="108"/>
      <c r="E67" s="107"/>
      <c r="F67" s="107"/>
      <c r="G67" s="106"/>
      <c r="H67" s="104"/>
      <c r="I67" s="104"/>
      <c r="J67" s="104"/>
      <c r="K67" s="104"/>
      <c r="L67" s="104"/>
      <c r="M67" s="32"/>
      <c r="N67" s="104"/>
      <c r="O67" s="32"/>
      <c r="P67" s="32"/>
      <c r="Q67" s="32"/>
      <c r="R67" s="32"/>
      <c r="S67" s="32"/>
      <c r="T67" s="32"/>
      <c r="U67" s="32"/>
      <c r="V67" s="32"/>
      <c r="W67" s="32"/>
      <c r="X67" s="32"/>
      <c r="Y67" s="32"/>
    </row>
    <row r="68" spans="2:25">
      <c r="B68" s="105"/>
      <c r="C68" s="103"/>
      <c r="D68" s="104"/>
      <c r="E68" s="104"/>
      <c r="F68" s="103"/>
      <c r="G68" s="104"/>
      <c r="H68" s="103"/>
      <c r="I68" s="103"/>
      <c r="J68" s="103"/>
      <c r="K68" s="103"/>
      <c r="L68" s="103"/>
      <c r="M68" s="103"/>
      <c r="N68" s="103"/>
      <c r="O68" s="32"/>
      <c r="P68" s="32"/>
      <c r="Q68" s="32"/>
      <c r="R68" s="32"/>
      <c r="S68" s="32"/>
      <c r="T68" s="32"/>
      <c r="U68" s="32"/>
      <c r="V68" s="32"/>
      <c r="W68" s="32"/>
      <c r="X68" s="32"/>
      <c r="Y68" s="32"/>
    </row>
    <row r="69" spans="2:25" s="96" customFormat="1" ht="10.5">
      <c r="B69" s="298" t="s">
        <v>121</v>
      </c>
      <c r="C69" s="97"/>
      <c r="D69" s="97"/>
      <c r="E69" s="102"/>
      <c r="F69" s="97"/>
      <c r="G69" s="101"/>
      <c r="H69" s="97"/>
      <c r="I69" s="97"/>
      <c r="J69" s="97"/>
      <c r="K69" s="97"/>
      <c r="L69" s="98"/>
      <c r="M69" s="98"/>
      <c r="N69" s="98"/>
      <c r="O69" s="97"/>
      <c r="P69" s="97"/>
      <c r="Q69" s="97"/>
      <c r="R69" s="97"/>
      <c r="S69" s="97"/>
      <c r="T69" s="97"/>
      <c r="U69" s="97"/>
      <c r="V69" s="97"/>
      <c r="W69" s="97"/>
      <c r="X69" s="97"/>
      <c r="Y69" s="97"/>
    </row>
    <row r="70" spans="2:25" s="96" customFormat="1" ht="10.5">
      <c r="B70" s="298" t="s">
        <v>520</v>
      </c>
      <c r="C70" s="97"/>
      <c r="D70" s="97"/>
      <c r="E70" s="100"/>
      <c r="F70" s="97"/>
      <c r="G70" s="97"/>
      <c r="H70" s="97"/>
      <c r="I70" s="97"/>
      <c r="J70" s="97"/>
      <c r="K70" s="97"/>
      <c r="L70" s="98"/>
      <c r="M70" s="98"/>
      <c r="N70" s="98"/>
      <c r="O70" s="97"/>
      <c r="P70" s="97"/>
      <c r="Q70" s="97"/>
      <c r="R70" s="97"/>
      <c r="S70" s="97"/>
      <c r="T70" s="97"/>
      <c r="U70" s="97"/>
      <c r="V70" s="97"/>
      <c r="W70" s="97"/>
      <c r="X70" s="97"/>
      <c r="Y70" s="97"/>
    </row>
    <row r="71" spans="2:25" s="96" customFormat="1" ht="10.5">
      <c r="B71" s="298" t="s">
        <v>122</v>
      </c>
      <c r="C71" s="97"/>
      <c r="D71" s="97"/>
      <c r="E71" s="97"/>
      <c r="F71" s="97"/>
      <c r="G71" s="97"/>
      <c r="H71" s="97"/>
      <c r="I71" s="97"/>
      <c r="J71" s="97"/>
      <c r="K71" s="97"/>
      <c r="L71" s="98"/>
      <c r="M71" s="98"/>
      <c r="N71" s="98"/>
      <c r="O71" s="97"/>
      <c r="P71" s="97"/>
      <c r="Q71" s="97"/>
      <c r="R71" s="97"/>
      <c r="S71" s="97"/>
      <c r="T71" s="97"/>
      <c r="U71" s="97"/>
      <c r="V71" s="97"/>
      <c r="W71" s="97"/>
      <c r="X71" s="97"/>
      <c r="Y71" s="97"/>
    </row>
    <row r="72" spans="2:25" s="96" customFormat="1" ht="10.5">
      <c r="B72" s="298" t="s">
        <v>123</v>
      </c>
      <c r="C72" s="97"/>
      <c r="D72" s="97"/>
      <c r="E72" s="97"/>
      <c r="F72" s="97"/>
      <c r="G72" s="97"/>
      <c r="H72" s="97"/>
      <c r="I72" s="97"/>
      <c r="J72" s="97"/>
      <c r="K72" s="97"/>
      <c r="L72" s="98"/>
      <c r="M72" s="98"/>
      <c r="N72" s="98"/>
      <c r="O72" s="97"/>
      <c r="P72" s="97"/>
      <c r="Q72" s="97"/>
      <c r="R72" s="97"/>
      <c r="S72" s="97"/>
      <c r="T72" s="97"/>
      <c r="U72" s="97"/>
      <c r="V72" s="97"/>
      <c r="W72" s="97"/>
      <c r="X72" s="97"/>
      <c r="Y72" s="97"/>
    </row>
    <row r="73" spans="2:25" s="96" customFormat="1" ht="10.5">
      <c r="B73" s="298" t="s">
        <v>124</v>
      </c>
      <c r="C73" s="97"/>
      <c r="D73" s="97"/>
      <c r="E73" s="97"/>
      <c r="F73" s="97"/>
      <c r="G73" s="97"/>
      <c r="H73" s="97"/>
      <c r="I73" s="97"/>
      <c r="J73" s="97"/>
      <c r="K73" s="97"/>
      <c r="L73" s="98"/>
      <c r="M73" s="98"/>
      <c r="N73" s="98"/>
      <c r="O73" s="97"/>
      <c r="P73" s="97"/>
      <c r="Q73" s="97"/>
      <c r="R73" s="97"/>
      <c r="S73" s="97"/>
      <c r="T73" s="97"/>
      <c r="U73" s="97"/>
      <c r="V73" s="97"/>
      <c r="W73" s="97"/>
      <c r="X73" s="97"/>
      <c r="Y73" s="97"/>
    </row>
    <row r="74" spans="2:25" s="96" customFormat="1" ht="10.5">
      <c r="B74" s="298" t="s">
        <v>125</v>
      </c>
      <c r="C74" s="97"/>
      <c r="D74" s="97"/>
      <c r="E74" s="97"/>
      <c r="F74" s="97"/>
      <c r="G74" s="97"/>
      <c r="H74" s="97"/>
      <c r="I74" s="97"/>
      <c r="J74" s="97"/>
      <c r="K74" s="97"/>
      <c r="L74" s="98"/>
      <c r="M74" s="98"/>
      <c r="N74" s="98"/>
      <c r="O74" s="97"/>
      <c r="P74" s="97"/>
      <c r="Q74" s="97"/>
      <c r="R74" s="97"/>
      <c r="S74" s="97"/>
      <c r="T74" s="97"/>
      <c r="U74" s="97"/>
      <c r="V74" s="97"/>
      <c r="W74" s="97"/>
      <c r="X74" s="97"/>
      <c r="Y74" s="97"/>
    </row>
    <row r="75" spans="2:25" s="96" customFormat="1" ht="10.5">
      <c r="B75" s="299" t="s">
        <v>126</v>
      </c>
      <c r="C75" s="97"/>
      <c r="D75" s="97"/>
      <c r="E75" s="97"/>
      <c r="F75" s="97"/>
      <c r="G75" s="97"/>
      <c r="H75" s="97"/>
      <c r="I75" s="97"/>
      <c r="J75" s="97"/>
      <c r="K75" s="97"/>
      <c r="L75" s="98"/>
      <c r="M75" s="98"/>
      <c r="N75" s="98"/>
      <c r="O75" s="97"/>
      <c r="P75" s="97"/>
      <c r="Q75" s="97"/>
      <c r="R75" s="97"/>
      <c r="S75" s="97"/>
      <c r="T75" s="97"/>
      <c r="U75" s="97"/>
      <c r="V75" s="97"/>
      <c r="W75" s="97"/>
      <c r="X75" s="97"/>
      <c r="Y75" s="97"/>
    </row>
    <row r="76" spans="2:25" s="96" customFormat="1" ht="10.5">
      <c r="B76" s="298" t="s">
        <v>127</v>
      </c>
      <c r="C76" s="97"/>
      <c r="D76" s="97"/>
      <c r="E76" s="97"/>
      <c r="F76" s="97"/>
      <c r="G76" s="97"/>
      <c r="H76" s="97"/>
      <c r="I76" s="97"/>
      <c r="J76" s="97"/>
      <c r="K76" s="97"/>
      <c r="L76" s="98"/>
      <c r="M76" s="98"/>
      <c r="N76" s="98"/>
      <c r="O76" s="97"/>
      <c r="P76" s="97"/>
      <c r="Q76" s="97"/>
      <c r="R76" s="97"/>
      <c r="S76" s="97"/>
      <c r="T76" s="97"/>
      <c r="U76" s="97"/>
      <c r="V76" s="97"/>
      <c r="W76" s="97"/>
      <c r="X76" s="97"/>
      <c r="Y76" s="97"/>
    </row>
    <row r="77" spans="2:25" s="96" customFormat="1" ht="10.5">
      <c r="B77" s="300" t="s">
        <v>128</v>
      </c>
      <c r="C77" s="97"/>
      <c r="D77" s="97"/>
      <c r="E77" s="97"/>
      <c r="F77" s="97"/>
      <c r="G77" s="97"/>
      <c r="H77" s="97"/>
      <c r="I77" s="97"/>
      <c r="J77" s="97"/>
      <c r="K77" s="97"/>
      <c r="L77" s="98"/>
      <c r="M77" s="98"/>
      <c r="N77" s="98"/>
      <c r="O77" s="97"/>
      <c r="P77" s="97"/>
      <c r="Q77" s="97"/>
      <c r="R77" s="97"/>
      <c r="S77" s="97"/>
      <c r="T77" s="97"/>
      <c r="U77" s="97"/>
      <c r="V77" s="97"/>
      <c r="W77" s="97"/>
      <c r="X77" s="97"/>
      <c r="Y77" s="97"/>
    </row>
    <row r="78" spans="2:25" s="96" customFormat="1" ht="10.5">
      <c r="B78" s="300" t="s">
        <v>373</v>
      </c>
      <c r="C78" s="97"/>
      <c r="D78" s="97"/>
      <c r="E78" s="97"/>
      <c r="F78" s="97"/>
      <c r="G78" s="97"/>
      <c r="H78" s="97"/>
      <c r="I78" s="97"/>
      <c r="J78" s="97"/>
      <c r="K78" s="97"/>
      <c r="L78" s="98"/>
      <c r="M78" s="98"/>
      <c r="N78" s="98"/>
      <c r="O78" s="97"/>
      <c r="P78" s="97"/>
      <c r="Q78" s="97"/>
      <c r="R78" s="97"/>
      <c r="S78" s="97"/>
      <c r="T78" s="97"/>
      <c r="U78" s="97"/>
      <c r="V78" s="97"/>
      <c r="W78" s="97"/>
      <c r="X78" s="97"/>
      <c r="Y78" s="97"/>
    </row>
    <row r="79" spans="2:25">
      <c r="B79" s="298" t="s">
        <v>129</v>
      </c>
      <c r="C79" s="32"/>
      <c r="D79" s="32"/>
      <c r="E79" s="32"/>
      <c r="F79" s="32"/>
      <c r="G79" s="32"/>
      <c r="H79" s="32"/>
      <c r="I79" s="32"/>
      <c r="J79" s="32"/>
      <c r="K79" s="32"/>
      <c r="L79" s="352"/>
      <c r="M79" s="352"/>
      <c r="N79" s="352"/>
      <c r="O79" s="32"/>
      <c r="P79" s="32"/>
      <c r="Q79" s="32"/>
      <c r="R79" s="32"/>
      <c r="S79" s="32"/>
      <c r="T79" s="32"/>
      <c r="U79" s="32"/>
      <c r="V79" s="32"/>
      <c r="W79" s="32"/>
      <c r="X79" s="32"/>
      <c r="Y79" s="32"/>
    </row>
    <row r="80" spans="2:25">
      <c r="B80" s="407" t="s">
        <v>431</v>
      </c>
      <c r="C80" s="32"/>
      <c r="D80" s="32"/>
      <c r="E80" s="32"/>
      <c r="F80" s="32"/>
      <c r="G80" s="32"/>
      <c r="H80" s="32"/>
      <c r="I80" s="32"/>
      <c r="J80" s="32"/>
      <c r="K80" s="32"/>
      <c r="L80" s="352"/>
      <c r="M80" s="352"/>
      <c r="N80" s="352"/>
      <c r="O80" s="32"/>
      <c r="P80" s="32"/>
      <c r="Q80" s="32"/>
      <c r="R80" s="32"/>
      <c r="S80" s="32"/>
      <c r="T80" s="32"/>
      <c r="U80" s="32"/>
      <c r="V80" s="32"/>
      <c r="W80" s="32"/>
      <c r="X80" s="32"/>
      <c r="Y80" s="32"/>
    </row>
    <row r="81" spans="1:2">
      <c r="A81" s="95"/>
      <c r="B81" s="419" t="s">
        <v>433</v>
      </c>
    </row>
  </sheetData>
  <mergeCells count="53">
    <mergeCell ref="N52:N53"/>
    <mergeCell ref="O52:O53"/>
    <mergeCell ref="P52:P53"/>
    <mergeCell ref="N47:N48"/>
    <mergeCell ref="D52:D53"/>
    <mergeCell ref="E52:E53"/>
    <mergeCell ref="F52:F53"/>
    <mergeCell ref="G52:G53"/>
    <mergeCell ref="H52:H53"/>
    <mergeCell ref="I52:I53"/>
    <mergeCell ref="D47:D48"/>
    <mergeCell ref="E47:E48"/>
    <mergeCell ref="F47:F48"/>
    <mergeCell ref="G47:G48"/>
    <mergeCell ref="H47:H48"/>
    <mergeCell ref="K52:K53"/>
    <mergeCell ref="L52:L53"/>
    <mergeCell ref="M52:M53"/>
    <mergeCell ref="K43:K44"/>
    <mergeCell ref="L43:L44"/>
    <mergeCell ref="I47:I48"/>
    <mergeCell ref="K47:K48"/>
    <mergeCell ref="L47:L48"/>
    <mergeCell ref="K33:K34"/>
    <mergeCell ref="L33:L34"/>
    <mergeCell ref="N33:N34"/>
    <mergeCell ref="D43:D44"/>
    <mergeCell ref="E43:E44"/>
    <mergeCell ref="F43:F44"/>
    <mergeCell ref="G43:G44"/>
    <mergeCell ref="H43:H44"/>
    <mergeCell ref="I43:I44"/>
    <mergeCell ref="D33:D34"/>
    <mergeCell ref="E33:E34"/>
    <mergeCell ref="F33:F34"/>
    <mergeCell ref="M33:M34"/>
    <mergeCell ref="G33:G34"/>
    <mergeCell ref="H33:H34"/>
    <mergeCell ref="I33:I34"/>
    <mergeCell ref="L4:L5"/>
    <mergeCell ref="D14:D15"/>
    <mergeCell ref="E14:E15"/>
    <mergeCell ref="F14:F15"/>
    <mergeCell ref="G14:G15"/>
    <mergeCell ref="H14:H15"/>
    <mergeCell ref="I14:I15"/>
    <mergeCell ref="L14:L15"/>
    <mergeCell ref="D4:D5"/>
    <mergeCell ref="E4:E5"/>
    <mergeCell ref="F4:F5"/>
    <mergeCell ref="G4:G5"/>
    <mergeCell ref="H4:H5"/>
    <mergeCell ref="I4:I5"/>
  </mergeCells>
  <conditionalFormatting sqref="L35:L38 K30:K31 N30:P32 I30">
    <cfRule type="expression" dxfId="448" priority="147">
      <formula>#REF!=0</formula>
    </cfRule>
  </conditionalFormatting>
  <conditionalFormatting sqref="F22:G24 H19:I24 F25:H25 F31:F32 C23:C25 J22:J25 C30:D30 F39 M31:M39 C10 M2:M15 G10:G11 F6:F10 I52:J53 I59:J59 J30 F30:H30 H29:M29 C29 F29 C41 J41 M41">
    <cfRule type="expression" dxfId="447" priority="241">
      <formula>J2=0</formula>
    </cfRule>
  </conditionalFormatting>
  <conditionalFormatting sqref="C52:C53">
    <cfRule type="expression" dxfId="446" priority="237">
      <formula>J52=0</formula>
    </cfRule>
  </conditionalFormatting>
  <conditionalFormatting sqref="D3:D8 D47:D48 D10:D11 D37 B3 D32:D34 D13:D18 B13 B32 B51 D20:D25">
    <cfRule type="expression" dxfId="445" priority="236">
      <formula>N3=0</formula>
    </cfRule>
  </conditionalFormatting>
  <conditionalFormatting sqref="E2">
    <cfRule type="expression" dxfId="444" priority="235">
      <formula>L2=0</formula>
    </cfRule>
  </conditionalFormatting>
  <conditionalFormatting sqref="E49 K25 O25:P25 K45 N10:P18">
    <cfRule type="expression" dxfId="443" priority="234">
      <formula>#REF!=0</formula>
    </cfRule>
  </conditionalFormatting>
  <conditionalFormatting sqref="E50 N25 N43:P45">
    <cfRule type="expression" dxfId="442" priority="233">
      <formula>#REF!=0</formula>
    </cfRule>
  </conditionalFormatting>
  <conditionalFormatting sqref="E51 I25">
    <cfRule type="expression" dxfId="441" priority="232">
      <formula>#REF!=0</formula>
    </cfRule>
  </conditionalFormatting>
  <conditionalFormatting sqref="E9">
    <cfRule type="expression" dxfId="440" priority="231">
      <formula>L9=0</formula>
    </cfRule>
  </conditionalFormatting>
  <conditionalFormatting sqref="E19">
    <cfRule type="expression" dxfId="439" priority="230">
      <formula>L19=0</formula>
    </cfRule>
  </conditionalFormatting>
  <conditionalFormatting sqref="E35:E36">
    <cfRule type="expression" dxfId="438" priority="229">
      <formula>L35=0</formula>
    </cfRule>
  </conditionalFormatting>
  <conditionalFormatting sqref="E3:E8 E47:E48 E32:E34 E13:E18 E30 E20:E25 E10:E11">
    <cfRule type="expression" dxfId="437" priority="239">
      <formula>O3=0</formula>
    </cfRule>
  </conditionalFormatting>
  <conditionalFormatting sqref="D53">
    <cfRule type="expression" dxfId="436" priority="240">
      <formula>P52=0</formula>
    </cfRule>
  </conditionalFormatting>
  <conditionalFormatting sqref="D2">
    <cfRule type="expression" dxfId="435" priority="228">
      <formula>K2=0</formula>
    </cfRule>
  </conditionalFormatting>
  <conditionalFormatting sqref="C2:C8 C13:C15 C39 C31 C21 C17:C18">
    <cfRule type="expression" dxfId="434" priority="227">
      <formula>J2=0</formula>
    </cfRule>
  </conditionalFormatting>
  <conditionalFormatting sqref="C47:C49 C51 D41:E41 O41:P41">
    <cfRule type="expression" dxfId="433" priority="226">
      <formula>#REF!=0</formula>
    </cfRule>
  </conditionalFormatting>
  <conditionalFormatting sqref="C50">
    <cfRule type="expression" dxfId="432" priority="225">
      <formula>#REF!=0</formula>
    </cfRule>
  </conditionalFormatting>
  <conditionalFormatting sqref="D49:D51 B41 G41">
    <cfRule type="expression" dxfId="431" priority="224">
      <formula>#REF!=0</formula>
    </cfRule>
  </conditionalFormatting>
  <conditionalFormatting sqref="D9">
    <cfRule type="expression" dxfId="430" priority="223">
      <formula>K9=0</formula>
    </cfRule>
  </conditionalFormatting>
  <conditionalFormatting sqref="D19">
    <cfRule type="expression" dxfId="429" priority="222">
      <formula>K19=0</formula>
    </cfRule>
  </conditionalFormatting>
  <conditionalFormatting sqref="D35:D36">
    <cfRule type="expression" dxfId="428" priority="221">
      <formula>K35=0</formula>
    </cfRule>
  </conditionalFormatting>
  <conditionalFormatting sqref="C11">
    <cfRule type="expression" dxfId="427" priority="219">
      <formula>J11=0</formula>
    </cfRule>
  </conditionalFormatting>
  <conditionalFormatting sqref="C9">
    <cfRule type="expression" dxfId="426" priority="220">
      <formula>J9=0</formula>
    </cfRule>
  </conditionalFormatting>
  <conditionalFormatting sqref="C22">
    <cfRule type="expression" dxfId="425" priority="218">
      <formula>J22=0</formula>
    </cfRule>
  </conditionalFormatting>
  <conditionalFormatting sqref="C19">
    <cfRule type="expression" dxfId="424" priority="217">
      <formula>J19=0</formula>
    </cfRule>
  </conditionalFormatting>
  <conditionalFormatting sqref="C34:C35 C38">
    <cfRule type="expression" dxfId="423" priority="216">
      <formula>J34=0</formula>
    </cfRule>
  </conditionalFormatting>
  <conditionalFormatting sqref="C32">
    <cfRule type="expression" dxfId="422" priority="215">
      <formula>J32=0</formula>
    </cfRule>
  </conditionalFormatting>
  <conditionalFormatting sqref="C33">
    <cfRule type="expression" dxfId="421" priority="214">
      <formula>J33=0</formula>
    </cfRule>
  </conditionalFormatting>
  <conditionalFormatting sqref="D39:E39">
    <cfRule type="expression" dxfId="420" priority="213">
      <formula>#REF!=0</formula>
    </cfRule>
  </conditionalFormatting>
  <conditionalFormatting sqref="D45:E45">
    <cfRule type="expression" dxfId="419" priority="212">
      <formula>#REF!=0</formula>
    </cfRule>
  </conditionalFormatting>
  <conditionalFormatting sqref="D31:E31">
    <cfRule type="expression" dxfId="418" priority="211">
      <formula>#REF!=0</formula>
    </cfRule>
  </conditionalFormatting>
  <conditionalFormatting sqref="D29:E29">
    <cfRule type="expression" dxfId="417" priority="210">
      <formula>#REF!=0</formula>
    </cfRule>
  </conditionalFormatting>
  <conditionalFormatting sqref="D12:E12">
    <cfRule type="expression" dxfId="416" priority="209">
      <formula>#REF!=0</formula>
    </cfRule>
  </conditionalFormatting>
  <conditionalFormatting sqref="C12">
    <cfRule type="expression" dxfId="415" priority="208">
      <formula>#REF!=0</formula>
    </cfRule>
  </conditionalFormatting>
  <conditionalFormatting sqref="B12">
    <cfRule type="expression" dxfId="414" priority="207">
      <formula>#REF!=0</formula>
    </cfRule>
  </conditionalFormatting>
  <conditionalFormatting sqref="B29">
    <cfRule type="expression" dxfId="413" priority="206">
      <formula>#REF!=0</formula>
    </cfRule>
  </conditionalFormatting>
  <conditionalFormatting sqref="B31">
    <cfRule type="expression" dxfId="412" priority="205">
      <formula>#REF!=0</formula>
    </cfRule>
  </conditionalFormatting>
  <conditionalFormatting sqref="B39">
    <cfRule type="expression" dxfId="411" priority="204">
      <formula>#REF!=0</formula>
    </cfRule>
  </conditionalFormatting>
  <conditionalFormatting sqref="B56 B50">
    <cfRule type="expression" dxfId="410" priority="203">
      <formula>#REF!=0</formula>
    </cfRule>
  </conditionalFormatting>
  <conditionalFormatting sqref="G32:J32 H31:J31 H33:J34">
    <cfRule type="expression" dxfId="409" priority="202">
      <formula>N31=0</formula>
    </cfRule>
  </conditionalFormatting>
  <conditionalFormatting sqref="H9 H10:J10 H39:J39 M52:M53 J20:J21 J37 H35:H38 H45 J43:J45 H2:J8 H12:J18 H11:I11">
    <cfRule type="expression" dxfId="408" priority="195">
      <formula>O2=0</formula>
    </cfRule>
  </conditionalFormatting>
  <conditionalFormatting sqref="M31">
    <cfRule type="expression" dxfId="407" priority="194">
      <formula>T31=0</formula>
    </cfRule>
  </conditionalFormatting>
  <conditionalFormatting sqref="H37">
    <cfRule type="expression" dxfId="406" priority="193">
      <formula>O37=0</formula>
    </cfRule>
  </conditionalFormatting>
  <conditionalFormatting sqref="M37">
    <cfRule type="expression" dxfId="405" priority="192">
      <formula>T37=0</formula>
    </cfRule>
  </conditionalFormatting>
  <conditionalFormatting sqref="K39 N39:P39 K52:K53 K12:K18 N52:N53">
    <cfRule type="expression" dxfId="404" priority="196">
      <formula>#REF!=0</formula>
    </cfRule>
  </conditionalFormatting>
  <conditionalFormatting sqref="L2 L4:L8 L20 L33:L34 L11:L18 L52:L53 L22:L25 L31 L39 L45 N29:P29">
    <cfRule type="expression" dxfId="403" priority="197">
      <formula>R2=0</formula>
    </cfRule>
  </conditionalFormatting>
  <conditionalFormatting sqref="K2 K20 K33:K34 K37 K4:K8">
    <cfRule type="expression" dxfId="402" priority="198">
      <formula>#REF!=0</formula>
    </cfRule>
  </conditionalFormatting>
  <conditionalFormatting sqref="L3">
    <cfRule type="expression" dxfId="401" priority="190">
      <formula>R3=0</formula>
    </cfRule>
  </conditionalFormatting>
  <conditionalFormatting sqref="K3">
    <cfRule type="expression" dxfId="400" priority="191">
      <formula>#REF!=0</formula>
    </cfRule>
  </conditionalFormatting>
  <conditionalFormatting sqref="L10">
    <cfRule type="expression" dxfId="399" priority="188">
      <formula>R10=0</formula>
    </cfRule>
  </conditionalFormatting>
  <conditionalFormatting sqref="K10">
    <cfRule type="expression" dxfId="398" priority="189">
      <formula>#REF!=0</formula>
    </cfRule>
  </conditionalFormatting>
  <conditionalFormatting sqref="L21">
    <cfRule type="expression" dxfId="397" priority="186">
      <formula>R21=0</formula>
    </cfRule>
  </conditionalFormatting>
  <conditionalFormatting sqref="K21">
    <cfRule type="expression" dxfId="396" priority="187">
      <formula>#REF!=0</formula>
    </cfRule>
  </conditionalFormatting>
  <conditionalFormatting sqref="L32">
    <cfRule type="expression" dxfId="395" priority="184">
      <formula>R32=0</formula>
    </cfRule>
  </conditionalFormatting>
  <conditionalFormatting sqref="K32">
    <cfRule type="expression" dxfId="394" priority="185">
      <formula>#REF!=0</formula>
    </cfRule>
  </conditionalFormatting>
  <conditionalFormatting sqref="N2:P8 N20:P21 N37:P37">
    <cfRule type="expression" dxfId="393" priority="199">
      <formula>#REF!=0</formula>
    </cfRule>
  </conditionalFormatting>
  <conditionalFormatting sqref="N22:P24">
    <cfRule type="expression" dxfId="392" priority="200">
      <formula>P22=0</formula>
    </cfRule>
  </conditionalFormatting>
  <conditionalFormatting sqref="H47:P48 H51:P51 I49:P49">
    <cfRule type="expression" dxfId="391" priority="183">
      <formula>#REF!=0</formula>
    </cfRule>
  </conditionalFormatting>
  <conditionalFormatting sqref="O46:P46">
    <cfRule type="expression" dxfId="390" priority="182">
      <formula>#REF!=0</formula>
    </cfRule>
  </conditionalFormatting>
  <conditionalFormatting sqref="H50:P50">
    <cfRule type="expression" dxfId="389" priority="181">
      <formula>#REF!=0</formula>
    </cfRule>
  </conditionalFormatting>
  <conditionalFormatting sqref="N9">
    <cfRule type="expression" dxfId="388" priority="180">
      <formula>U9=0</formula>
    </cfRule>
  </conditionalFormatting>
  <conditionalFormatting sqref="O9">
    <cfRule type="expression" dxfId="387" priority="179">
      <formula>V9=0</formula>
    </cfRule>
  </conditionalFormatting>
  <conditionalFormatting sqref="J19 L19">
    <cfRule type="expression" dxfId="386" priority="178">
      <formula>Q19=0</formula>
    </cfRule>
  </conditionalFormatting>
  <conditionalFormatting sqref="N19:P19">
    <cfRule type="expression" dxfId="385" priority="177">
      <formula>U19=0</formula>
    </cfRule>
  </conditionalFormatting>
  <conditionalFormatting sqref="J38:K38">
    <cfRule type="expression" dxfId="384" priority="176">
      <formula>Q38=0</formula>
    </cfRule>
  </conditionalFormatting>
  <conditionalFormatting sqref="N38:P38">
    <cfRule type="expression" dxfId="383" priority="175">
      <formula>U38=0</formula>
    </cfRule>
  </conditionalFormatting>
  <conditionalFormatting sqref="N9:P9">
    <cfRule type="expression" dxfId="382" priority="174">
      <formula>U9=0</formula>
    </cfRule>
  </conditionalFormatting>
  <conditionalFormatting sqref="I9 K9:L9">
    <cfRule type="expression" dxfId="381" priority="173">
      <formula>P9=0</formula>
    </cfRule>
  </conditionalFormatting>
  <conditionalFormatting sqref="K22:K24">
    <cfRule type="expression" dxfId="380" priority="172">
      <formula>#REF!=0</formula>
    </cfRule>
  </conditionalFormatting>
  <conditionalFormatting sqref="N35:P36">
    <cfRule type="expression" dxfId="379" priority="171">
      <formula>U35=0</formula>
    </cfRule>
  </conditionalFormatting>
  <conditionalFormatting sqref="I35:K35 I36 K36">
    <cfRule type="expression" dxfId="378" priority="170">
      <formula>P35=0</formula>
    </cfRule>
  </conditionalFormatting>
  <conditionalFormatting sqref="N33:P34">
    <cfRule type="expression" dxfId="377" priority="169">
      <formula>#REF!=0</formula>
    </cfRule>
  </conditionalFormatting>
  <conditionalFormatting sqref="G2:G8 G20:G21 G13:G18">
    <cfRule type="expression" dxfId="376" priority="168">
      <formula>N2=0</formula>
    </cfRule>
  </conditionalFormatting>
  <conditionalFormatting sqref="G49 G51">
    <cfRule type="expression" dxfId="375" priority="167">
      <formula>#REF!=0</formula>
    </cfRule>
  </conditionalFormatting>
  <conditionalFormatting sqref="G50">
    <cfRule type="expression" dxfId="374" priority="166">
      <formula>#REF!=0</formula>
    </cfRule>
  </conditionalFormatting>
  <conditionalFormatting sqref="G9">
    <cfRule type="expression" dxfId="373" priority="165">
      <formula>N9=0</formula>
    </cfRule>
  </conditionalFormatting>
  <conditionalFormatting sqref="G35:G38">
    <cfRule type="expression" dxfId="372" priority="164">
      <formula>N35=0</formula>
    </cfRule>
  </conditionalFormatting>
  <conditionalFormatting sqref="F2">
    <cfRule type="expression" dxfId="371" priority="163">
      <formula>M2=0</formula>
    </cfRule>
  </conditionalFormatting>
  <conditionalFormatting sqref="F4:F5 F37 F13:F21">
    <cfRule type="expression" dxfId="370" priority="162">
      <formula>M4=0</formula>
    </cfRule>
  </conditionalFormatting>
  <conditionalFormatting sqref="F51">
    <cfRule type="expression" dxfId="369" priority="161">
      <formula>#REF!=0</formula>
    </cfRule>
  </conditionalFormatting>
  <conditionalFormatting sqref="F50">
    <cfRule type="expression" dxfId="368" priority="160">
      <formula>#REF!=0</formula>
    </cfRule>
  </conditionalFormatting>
  <conditionalFormatting sqref="G19">
    <cfRule type="expression" dxfId="367" priority="158">
      <formula>N19=0</formula>
    </cfRule>
  </conditionalFormatting>
  <conditionalFormatting sqref="F35">
    <cfRule type="expression" dxfId="366" priority="157">
      <formula>M35=0</formula>
    </cfRule>
  </conditionalFormatting>
  <conditionalFormatting sqref="F38">
    <cfRule type="expression" dxfId="365" priority="156">
      <formula>M38=0</formula>
    </cfRule>
  </conditionalFormatting>
  <conditionalFormatting sqref="F3">
    <cfRule type="expression" dxfId="364" priority="201">
      <formula>O3=0</formula>
    </cfRule>
  </conditionalFormatting>
  <conditionalFormatting sqref="F11">
    <cfRule type="expression" dxfId="363" priority="155">
      <formula>M11=0</formula>
    </cfRule>
  </conditionalFormatting>
  <conditionalFormatting sqref="K19">
    <cfRule type="expression" dxfId="362" priority="154">
      <formula>#REF!=0</formula>
    </cfRule>
  </conditionalFormatting>
  <conditionalFormatting sqref="J9">
    <cfRule type="expression" dxfId="361" priority="153">
      <formula>#REF!=0</formula>
    </cfRule>
  </conditionalFormatting>
  <conditionalFormatting sqref="I37:I38">
    <cfRule type="expression" dxfId="360" priority="152">
      <formula>#REF!=0</formula>
    </cfRule>
  </conditionalFormatting>
  <conditionalFormatting sqref="G39">
    <cfRule type="expression" dxfId="359" priority="150">
      <formula>#REF!=0</formula>
    </cfRule>
  </conditionalFormatting>
  <conditionalFormatting sqref="G45">
    <cfRule type="expression" dxfId="358" priority="149">
      <formula>#REF!=0</formula>
    </cfRule>
  </conditionalFormatting>
  <conditionalFormatting sqref="F12:G12">
    <cfRule type="expression" dxfId="357" priority="148">
      <formula>#REF!=0</formula>
    </cfRule>
  </conditionalFormatting>
  <conditionalFormatting sqref="E37">
    <cfRule type="expression" dxfId="356" priority="145">
      <formula>Q37=0</formula>
    </cfRule>
  </conditionalFormatting>
  <conditionalFormatting sqref="D38">
    <cfRule type="expression" dxfId="355" priority="144">
      <formula>P38=0</formula>
    </cfRule>
  </conditionalFormatting>
  <conditionalFormatting sqref="E38">
    <cfRule type="expression" dxfId="354" priority="143">
      <formula>Q38=0</formula>
    </cfRule>
  </conditionalFormatting>
  <conditionalFormatting sqref="G33:G34">
    <cfRule type="expression" dxfId="353" priority="142">
      <formula>N33=0</formula>
    </cfRule>
  </conditionalFormatting>
  <conditionalFormatting sqref="G47:G48">
    <cfRule type="expression" dxfId="352" priority="141">
      <formula>N47=0</formula>
    </cfRule>
  </conditionalFormatting>
  <conditionalFormatting sqref="G52:G53">
    <cfRule type="expression" dxfId="351" priority="140">
      <formula>N52=0</formula>
    </cfRule>
  </conditionalFormatting>
  <conditionalFormatting sqref="I27">
    <cfRule type="expression" dxfId="350" priority="138">
      <formula>#REF!=0</formula>
    </cfRule>
  </conditionalFormatting>
  <conditionalFormatting sqref="J27:L27 N27:P28 C27:H27">
    <cfRule type="expression" dxfId="349" priority="139">
      <formula>J27=0</formula>
    </cfRule>
  </conditionalFormatting>
  <conditionalFormatting sqref="C59">
    <cfRule type="expression" dxfId="348" priority="137">
      <formula>J59=0</formula>
    </cfRule>
  </conditionalFormatting>
  <conditionalFormatting sqref="D59">
    <cfRule type="expression" dxfId="347" priority="136">
      <formula>#REF!=0</formula>
    </cfRule>
  </conditionalFormatting>
  <conditionalFormatting sqref="B59">
    <cfRule type="expression" dxfId="346" priority="135">
      <formula>#REF!=0</formula>
    </cfRule>
  </conditionalFormatting>
  <conditionalFormatting sqref="M59">
    <cfRule type="expression" dxfId="345" priority="133">
      <formula>T59=0</formula>
    </cfRule>
  </conditionalFormatting>
  <conditionalFormatting sqref="L59">
    <cfRule type="expression" dxfId="344" priority="131">
      <formula>R59=0</formula>
    </cfRule>
  </conditionalFormatting>
  <conditionalFormatting sqref="K59">
    <cfRule type="expression" dxfId="343" priority="132">
      <formula>#REF!=0</formula>
    </cfRule>
  </conditionalFormatting>
  <conditionalFormatting sqref="N59">
    <cfRule type="expression" dxfId="342" priority="134">
      <formula>#REF!=0</formula>
    </cfRule>
  </conditionalFormatting>
  <conditionalFormatting sqref="F59">
    <cfRule type="expression" dxfId="341" priority="130">
      <formula>M59=0</formula>
    </cfRule>
  </conditionalFormatting>
  <conditionalFormatting sqref="L30">
    <cfRule type="expression" dxfId="340" priority="129">
      <formula>S30=0</formula>
    </cfRule>
  </conditionalFormatting>
  <conditionalFormatting sqref="F26:H26 C26 J26">
    <cfRule type="expression" dxfId="339" priority="128">
      <formula>J26=0</formula>
    </cfRule>
  </conditionalFormatting>
  <conditionalFormatting sqref="D26">
    <cfRule type="expression" dxfId="338" priority="126">
      <formula>P26=0</formula>
    </cfRule>
  </conditionalFormatting>
  <conditionalFormatting sqref="K26 O26:P26">
    <cfRule type="expression" dxfId="337" priority="125">
      <formula>#REF!=0</formula>
    </cfRule>
  </conditionalFormatting>
  <conditionalFormatting sqref="N26">
    <cfRule type="expression" dxfId="336" priority="124">
      <formula>#REF!=0</formula>
    </cfRule>
  </conditionalFormatting>
  <conditionalFormatting sqref="I26">
    <cfRule type="expression" dxfId="335" priority="123">
      <formula>#REF!=0</formula>
    </cfRule>
  </conditionalFormatting>
  <conditionalFormatting sqref="E26">
    <cfRule type="expression" dxfId="334" priority="127">
      <formula>O26=0</formula>
    </cfRule>
  </conditionalFormatting>
  <conditionalFormatting sqref="L26">
    <cfRule type="expression" dxfId="333" priority="122">
      <formula>R26=0</formula>
    </cfRule>
  </conditionalFormatting>
  <conditionalFormatting sqref="C36">
    <cfRule type="expression" dxfId="332" priority="121">
      <formula>J36=0</formula>
    </cfRule>
  </conditionalFormatting>
  <conditionalFormatting sqref="C36">
    <cfRule type="expression" dxfId="331" priority="120">
      <formula>J36=0</formula>
    </cfRule>
  </conditionalFormatting>
  <conditionalFormatting sqref="F36">
    <cfRule type="expression" dxfId="330" priority="119">
      <formula>M36=0</formula>
    </cfRule>
  </conditionalFormatting>
  <conditionalFormatting sqref="D43:D44">
    <cfRule type="expression" dxfId="329" priority="117">
      <formula>P43=0</formula>
    </cfRule>
  </conditionalFormatting>
  <conditionalFormatting sqref="E43:E44">
    <cfRule type="expression" dxfId="328" priority="118">
      <formula>O43=0</formula>
    </cfRule>
  </conditionalFormatting>
  <conditionalFormatting sqref="H43:I44">
    <cfRule type="expression" dxfId="327" priority="116">
      <formula>O43=0</formula>
    </cfRule>
  </conditionalFormatting>
  <conditionalFormatting sqref="G43:G44">
    <cfRule type="expression" dxfId="326" priority="115">
      <formula>N43=0</formula>
    </cfRule>
  </conditionalFormatting>
  <conditionalFormatting sqref="C44">
    <cfRule type="expression" dxfId="325" priority="114">
      <formula>J45=0</formula>
    </cfRule>
  </conditionalFormatting>
  <conditionalFormatting sqref="C43">
    <cfRule type="expression" dxfId="324" priority="113">
      <formula>J44=0</formula>
    </cfRule>
  </conditionalFormatting>
  <conditionalFormatting sqref="F33:F34">
    <cfRule type="expression" dxfId="323" priority="112">
      <formula>M33=0</formula>
    </cfRule>
  </conditionalFormatting>
  <conditionalFormatting sqref="F43:F44">
    <cfRule type="expression" dxfId="322" priority="111">
      <formula>M43=0</formula>
    </cfRule>
  </conditionalFormatting>
  <conditionalFormatting sqref="F47:F48">
    <cfRule type="expression" dxfId="321" priority="110">
      <formula>M47=0</formula>
    </cfRule>
  </conditionalFormatting>
  <conditionalFormatting sqref="F52:F53">
    <cfRule type="expression" dxfId="320" priority="109">
      <formula>M52=0</formula>
    </cfRule>
  </conditionalFormatting>
  <conditionalFormatting sqref="C46">
    <cfRule type="expression" dxfId="319" priority="108">
      <formula>J46=0</formula>
    </cfRule>
  </conditionalFormatting>
  <conditionalFormatting sqref="D46:E46">
    <cfRule type="expression" dxfId="318" priority="107">
      <formula>#REF!=0</formula>
    </cfRule>
  </conditionalFormatting>
  <conditionalFormatting sqref="B46">
    <cfRule type="expression" dxfId="317" priority="106">
      <formula>#REF!=0</formula>
    </cfRule>
  </conditionalFormatting>
  <conditionalFormatting sqref="M46">
    <cfRule type="expression" dxfId="316" priority="105">
      <formula>T46=0</formula>
    </cfRule>
  </conditionalFormatting>
  <conditionalFormatting sqref="H46:J46">
    <cfRule type="expression" dxfId="315" priority="102">
      <formula>O46=0</formula>
    </cfRule>
  </conditionalFormatting>
  <conditionalFormatting sqref="K46 N46">
    <cfRule type="expression" dxfId="314" priority="103">
      <formula>#REF!=0</formula>
    </cfRule>
  </conditionalFormatting>
  <conditionalFormatting sqref="L46">
    <cfRule type="expression" dxfId="313" priority="104">
      <formula>R46=0</formula>
    </cfRule>
  </conditionalFormatting>
  <conditionalFormatting sqref="F46">
    <cfRule type="expression" dxfId="312" priority="101">
      <formula>M46=0</formula>
    </cfRule>
  </conditionalFormatting>
  <conditionalFormatting sqref="G46">
    <cfRule type="expression" dxfId="311" priority="100">
      <formula>#REF!=0</formula>
    </cfRule>
  </conditionalFormatting>
  <conditionalFormatting sqref="I45">
    <cfRule type="expression" dxfId="310" priority="99">
      <formula>#REF!=0</formula>
    </cfRule>
  </conditionalFormatting>
  <conditionalFormatting sqref="K43:K44">
    <cfRule type="expression" dxfId="309" priority="98">
      <formula>#REF!=0</formula>
    </cfRule>
  </conditionalFormatting>
  <conditionalFormatting sqref="L43:L44">
    <cfRule type="expression" dxfId="308" priority="97">
      <formula>S43=0</formula>
    </cfRule>
  </conditionalFormatting>
  <conditionalFormatting sqref="M43:M44">
    <cfRule type="expression" dxfId="307" priority="96">
      <formula>#REF!=0</formula>
    </cfRule>
  </conditionalFormatting>
  <conditionalFormatting sqref="J36">
    <cfRule type="expression" dxfId="306" priority="95">
      <formula>Q36=0</formula>
    </cfRule>
  </conditionalFormatting>
  <conditionalFormatting sqref="G31">
    <cfRule type="expression" dxfId="305" priority="94">
      <formula>#REF!=0</formula>
    </cfRule>
  </conditionalFormatting>
  <conditionalFormatting sqref="O59:P59">
    <cfRule type="expression" dxfId="304" priority="92">
      <formula>#REF!=0</formula>
    </cfRule>
  </conditionalFormatting>
  <conditionalFormatting sqref="E53">
    <cfRule type="expression" dxfId="303" priority="242">
      <formula>#REF!=0</formula>
    </cfRule>
  </conditionalFormatting>
  <conditionalFormatting sqref="H53">
    <cfRule type="expression" dxfId="302" priority="243">
      <formula>O52=0</formula>
    </cfRule>
  </conditionalFormatting>
  <conditionalFormatting sqref="H52">
    <cfRule type="expression" dxfId="301" priority="244">
      <formula>#REF!=0</formula>
    </cfRule>
  </conditionalFormatting>
  <conditionalFormatting sqref="P52:P53">
    <cfRule type="expression" dxfId="300" priority="91">
      <formula>W52=0</formula>
    </cfRule>
  </conditionalFormatting>
  <conditionalFormatting sqref="O52:O53">
    <cfRule type="expression" dxfId="299" priority="90">
      <formula>U52=0</formula>
    </cfRule>
  </conditionalFormatting>
  <conditionalFormatting sqref="O57:O58">
    <cfRule type="expression" dxfId="298" priority="88">
      <formula>#REF!=0</formula>
    </cfRule>
  </conditionalFormatting>
  <conditionalFormatting sqref="P57:P58">
    <cfRule type="expression" dxfId="297" priority="87">
      <formula>#REF!=0</formula>
    </cfRule>
  </conditionalFormatting>
  <conditionalFormatting sqref="C37">
    <cfRule type="expression" dxfId="296" priority="86">
      <formula>J37=0</formula>
    </cfRule>
  </conditionalFormatting>
  <conditionalFormatting sqref="C37">
    <cfRule type="expression" dxfId="295" priority="85">
      <formula>J37=0</formula>
    </cfRule>
  </conditionalFormatting>
  <conditionalFormatting sqref="G59">
    <cfRule type="expression" dxfId="294" priority="84">
      <formula>#REF!=0</formula>
    </cfRule>
  </conditionalFormatting>
  <conditionalFormatting sqref="K28 I28">
    <cfRule type="expression" dxfId="293" priority="80">
      <formula>#REF!=0</formula>
    </cfRule>
  </conditionalFormatting>
  <conditionalFormatting sqref="J28 G28">
    <cfRule type="expression" dxfId="292" priority="83">
      <formula>N28=0</formula>
    </cfRule>
  </conditionalFormatting>
  <conditionalFormatting sqref="L28">
    <cfRule type="expression" dxfId="291" priority="82">
      <formula>R28=0</formula>
    </cfRule>
  </conditionalFormatting>
  <conditionalFormatting sqref="F28">
    <cfRule type="expression" dxfId="290" priority="81">
      <formula>M28=0</formula>
    </cfRule>
  </conditionalFormatting>
  <conditionalFormatting sqref="D28">
    <cfRule type="expression" dxfId="289" priority="78">
      <formula>P28=0</formula>
    </cfRule>
  </conditionalFormatting>
  <conditionalFormatting sqref="E28">
    <cfRule type="expression" dxfId="288" priority="79">
      <formula>O28=0</formula>
    </cfRule>
  </conditionalFormatting>
  <conditionalFormatting sqref="C28">
    <cfRule type="expression" dxfId="287" priority="77">
      <formula>J28=0</formula>
    </cfRule>
  </conditionalFormatting>
  <conditionalFormatting sqref="C28">
    <cfRule type="expression" dxfId="286" priority="76">
      <formula>J28=0</formula>
    </cfRule>
  </conditionalFormatting>
  <conditionalFormatting sqref="H28">
    <cfRule type="expression" dxfId="285" priority="75">
      <formula>O28=0</formula>
    </cfRule>
  </conditionalFormatting>
  <conditionalFormatting sqref="G29">
    <cfRule type="expression" dxfId="284" priority="74">
      <formula>#REF!=0</formula>
    </cfRule>
  </conditionalFormatting>
  <conditionalFormatting sqref="H59">
    <cfRule type="expression" dxfId="283" priority="246">
      <formula>O57=0</formula>
    </cfRule>
  </conditionalFormatting>
  <conditionalFormatting sqref="C58">
    <cfRule type="expression" dxfId="282" priority="73">
      <formula>J58=0</formula>
    </cfRule>
  </conditionalFormatting>
  <conditionalFormatting sqref="I57:I58">
    <cfRule type="expression" dxfId="281" priority="71">
      <formula>#REF!=0</formula>
    </cfRule>
  </conditionalFormatting>
  <conditionalFormatting sqref="K57:K58">
    <cfRule type="expression" dxfId="280" priority="70">
      <formula>#REF!=0</formula>
    </cfRule>
  </conditionalFormatting>
  <conditionalFormatting sqref="L57:L58">
    <cfRule type="expression" dxfId="279" priority="69">
      <formula>#REF!=0</formula>
    </cfRule>
  </conditionalFormatting>
  <conditionalFormatting sqref="M57:M58">
    <cfRule type="expression" dxfId="278" priority="68">
      <formula>#REF!=0</formula>
    </cfRule>
  </conditionalFormatting>
  <conditionalFormatting sqref="N57:N58">
    <cfRule type="expression" dxfId="277" priority="67">
      <formula>#REF!=0</formula>
    </cfRule>
  </conditionalFormatting>
  <conditionalFormatting sqref="E59">
    <cfRule type="expression" dxfId="276" priority="66">
      <formula>#REF!=0</formula>
    </cfRule>
  </conditionalFormatting>
  <conditionalFormatting sqref="C57">
    <cfRule type="expression" dxfId="275" priority="65">
      <formula>J57=0</formula>
    </cfRule>
  </conditionalFormatting>
  <conditionalFormatting sqref="F57:F58">
    <cfRule type="expression" dxfId="274" priority="64">
      <formula>#REF!=0</formula>
    </cfRule>
  </conditionalFormatting>
  <conditionalFormatting sqref="G54 I54:J54">
    <cfRule type="expression" dxfId="273" priority="62">
      <formula>N54=0</formula>
    </cfRule>
  </conditionalFormatting>
  <conditionalFormatting sqref="C54">
    <cfRule type="expression" dxfId="272" priority="60">
      <formula>J54=0</formula>
    </cfRule>
  </conditionalFormatting>
  <conditionalFormatting sqref="D54 B54">
    <cfRule type="expression" dxfId="271" priority="59">
      <formula>N54=0</formula>
    </cfRule>
  </conditionalFormatting>
  <conditionalFormatting sqref="M54">
    <cfRule type="expression" dxfId="270" priority="57">
      <formula>T54=0</formula>
    </cfRule>
  </conditionalFormatting>
  <conditionalFormatting sqref="K54 N54">
    <cfRule type="expression" dxfId="269" priority="58">
      <formula>#REF!=0</formula>
    </cfRule>
  </conditionalFormatting>
  <conditionalFormatting sqref="L54">
    <cfRule type="expression" dxfId="268" priority="56">
      <formula>#REF!=0</formula>
    </cfRule>
  </conditionalFormatting>
  <conditionalFormatting sqref="F54">
    <cfRule type="expression" dxfId="267" priority="55">
      <formula>#REF!=0</formula>
    </cfRule>
  </conditionalFormatting>
  <conditionalFormatting sqref="H54">
    <cfRule type="expression" dxfId="266" priority="63">
      <formula>O53=0</formula>
    </cfRule>
  </conditionalFormatting>
  <conditionalFormatting sqref="P54">
    <cfRule type="expression" dxfId="265" priority="54">
      <formula>W54=0</formula>
    </cfRule>
  </conditionalFormatting>
  <conditionalFormatting sqref="O54">
    <cfRule type="expression" dxfId="264" priority="53">
      <formula>#REF!=0</formula>
    </cfRule>
  </conditionalFormatting>
  <conditionalFormatting sqref="B55">
    <cfRule type="expression" dxfId="263" priority="52">
      <formula>#REF!=0</formula>
    </cfRule>
  </conditionalFormatting>
  <conditionalFormatting sqref="O55">
    <cfRule type="expression" dxfId="262" priority="43">
      <formula>#REF!=0</formula>
    </cfRule>
  </conditionalFormatting>
  <conditionalFormatting sqref="C55">
    <cfRule type="expression" dxfId="261" priority="50">
      <formula>J55=0</formula>
    </cfRule>
  </conditionalFormatting>
  <conditionalFormatting sqref="F55">
    <cfRule type="expression" dxfId="260" priority="49">
      <formula>#REF!=0</formula>
    </cfRule>
  </conditionalFormatting>
  <conditionalFormatting sqref="M55 J55">
    <cfRule type="expression" dxfId="259" priority="47">
      <formula>Q55=0</formula>
    </cfRule>
  </conditionalFormatting>
  <conditionalFormatting sqref="N55 K55">
    <cfRule type="expression" dxfId="258" priority="48">
      <formula>#REF!=0</formula>
    </cfRule>
  </conditionalFormatting>
  <conditionalFormatting sqref="L55">
    <cfRule type="expression" dxfId="257" priority="46">
      <formula>#REF!=0</formula>
    </cfRule>
  </conditionalFormatting>
  <conditionalFormatting sqref="I55">
    <cfRule type="expression" dxfId="256" priority="45">
      <formula>#REF!=0</formula>
    </cfRule>
  </conditionalFormatting>
  <conditionalFormatting sqref="P55">
    <cfRule type="expression" dxfId="255" priority="44">
      <formula>W55=0</formula>
    </cfRule>
  </conditionalFormatting>
  <conditionalFormatting sqref="F49">
    <cfRule type="expression" dxfId="254" priority="41">
      <formula>#REF!=0</formula>
    </cfRule>
  </conditionalFormatting>
  <conditionalFormatting sqref="F45">
    <cfRule type="expression" dxfId="253" priority="39">
      <formula>#REF!=0</formula>
    </cfRule>
  </conditionalFormatting>
  <conditionalFormatting sqref="J11">
    <cfRule type="expression" dxfId="252" priority="38">
      <formula>Q11=0</formula>
    </cfRule>
  </conditionalFormatting>
  <conditionalFormatting sqref="K11">
    <cfRule type="expression" dxfId="251" priority="37">
      <formula>R11=0</formula>
    </cfRule>
  </conditionalFormatting>
  <conditionalFormatting sqref="C20">
    <cfRule type="expression" dxfId="250" priority="36">
      <formula>J20=0</formula>
    </cfRule>
  </conditionalFormatting>
  <conditionalFormatting sqref="C16">
    <cfRule type="expression" dxfId="249" priority="35">
      <formula>J16=0</formula>
    </cfRule>
  </conditionalFormatting>
  <conditionalFormatting sqref="B57:B58">
    <cfRule type="expression" dxfId="248" priority="34">
      <formula>#REF!=0</formula>
    </cfRule>
  </conditionalFormatting>
  <conditionalFormatting sqref="H49">
    <cfRule type="expression" dxfId="247" priority="33">
      <formula>O49=0</formula>
    </cfRule>
  </conditionalFormatting>
  <conditionalFormatting sqref="K42 O42:P42">
    <cfRule type="expression" dxfId="246" priority="25">
      <formula>#REF!=0</formula>
    </cfRule>
  </conditionalFormatting>
  <conditionalFormatting sqref="F42 M42">
    <cfRule type="expression" dxfId="245" priority="32">
      <formula>M42=0</formula>
    </cfRule>
  </conditionalFormatting>
  <conditionalFormatting sqref="C42">
    <cfRule type="expression" dxfId="244" priority="31">
      <formula>J42=0</formula>
    </cfRule>
  </conditionalFormatting>
  <conditionalFormatting sqref="D42:E42">
    <cfRule type="expression" dxfId="243" priority="30">
      <formula>#REF!=0</formula>
    </cfRule>
  </conditionalFormatting>
  <conditionalFormatting sqref="B42">
    <cfRule type="expression" dxfId="242" priority="29">
      <formula>#REF!=0</formula>
    </cfRule>
  </conditionalFormatting>
  <conditionalFormatting sqref="H42:J42">
    <cfRule type="expression" dxfId="241" priority="28">
      <formula>O42=0</formula>
    </cfRule>
  </conditionalFormatting>
  <conditionalFormatting sqref="M42">
    <cfRule type="expression" dxfId="240" priority="26">
      <formula>T42=0</formula>
    </cfRule>
  </conditionalFormatting>
  <conditionalFormatting sqref="L42">
    <cfRule type="expression" dxfId="239" priority="27">
      <formula>R42=0</formula>
    </cfRule>
  </conditionalFormatting>
  <conditionalFormatting sqref="G42">
    <cfRule type="expression" dxfId="238" priority="24">
      <formula>#REF!=0</formula>
    </cfRule>
  </conditionalFormatting>
  <conditionalFormatting sqref="L40">
    <cfRule type="expression" dxfId="237" priority="10">
      <formula>#REF!=0</formula>
    </cfRule>
  </conditionalFormatting>
  <conditionalFormatting sqref="M40">
    <cfRule type="expression" dxfId="236" priority="19">
      <formula>T40=0</formula>
    </cfRule>
  </conditionalFormatting>
  <conditionalFormatting sqref="E40">
    <cfRule type="expression" dxfId="235" priority="18">
      <formula>L40=0</formula>
    </cfRule>
  </conditionalFormatting>
  <conditionalFormatting sqref="D40">
    <cfRule type="expression" dxfId="234" priority="17">
      <formula>K40=0</formula>
    </cfRule>
  </conditionalFormatting>
  <conditionalFormatting sqref="C40">
    <cfRule type="expression" dxfId="233" priority="16">
      <formula>J40=0</formula>
    </cfRule>
  </conditionalFormatting>
  <conditionalFormatting sqref="H40">
    <cfRule type="expression" dxfId="232" priority="15">
      <formula>O40=0</formula>
    </cfRule>
  </conditionalFormatting>
  <conditionalFormatting sqref="N40:P40">
    <cfRule type="expression" dxfId="231" priority="14">
      <formula>U40=0</formula>
    </cfRule>
  </conditionalFormatting>
  <conditionalFormatting sqref="I40:K40">
    <cfRule type="expression" dxfId="230" priority="13">
      <formula>P40=0</formula>
    </cfRule>
  </conditionalFormatting>
  <conditionalFormatting sqref="G40">
    <cfRule type="expression" dxfId="229" priority="12">
      <formula>N40=0</formula>
    </cfRule>
  </conditionalFormatting>
  <conditionalFormatting sqref="F40">
    <cfRule type="expression" dxfId="228" priority="11">
      <formula>M40=0</formula>
    </cfRule>
  </conditionalFormatting>
  <conditionalFormatting sqref="B40">
    <cfRule type="expression" dxfId="227" priority="9">
      <formula>#REF!=0</formula>
    </cfRule>
  </conditionalFormatting>
  <conditionalFormatting sqref="I41">
    <cfRule type="expression" dxfId="226" priority="8">
      <formula>P41=0</formula>
    </cfRule>
  </conditionalFormatting>
  <conditionalFormatting sqref="K41">
    <cfRule type="expression" dxfId="225" priority="7">
      <formula>R41=0</formula>
    </cfRule>
  </conditionalFormatting>
  <conditionalFormatting sqref="H41">
    <cfRule type="expression" dxfId="224" priority="6">
      <formula>O41=0</formula>
    </cfRule>
  </conditionalFormatting>
  <conditionalFormatting sqref="L41">
    <cfRule type="expression" dxfId="223" priority="5">
      <formula>#REF!=0</formula>
    </cfRule>
  </conditionalFormatting>
  <conditionalFormatting sqref="N41">
    <cfRule type="expression" dxfId="222" priority="4">
      <formula>U41=0</formula>
    </cfRule>
  </conditionalFormatting>
  <conditionalFormatting sqref="N42">
    <cfRule type="expression" dxfId="221" priority="3">
      <formula>U42=0</formula>
    </cfRule>
  </conditionalFormatting>
  <conditionalFormatting sqref="N42">
    <cfRule type="expression" dxfId="220" priority="2">
      <formula>U42=0</formula>
    </cfRule>
  </conditionalFormatting>
  <conditionalFormatting sqref="F41">
    <cfRule type="expression" dxfId="219" priority="1">
      <formula>#REF!=0</formula>
    </cfRule>
  </conditionalFormatting>
  <pageMargins left="0.7" right="0.7" top="0.75" bottom="0.75" header="0.3" footer="0.3"/>
  <pageSetup paperSize="8" scale="44" orientation="landscape" r:id="rId1"/>
  <headerFooter>
    <oddHeader>&amp;R&amp;"Arial Black"&amp;10&amp;K4099DAINTERNAL&amp;1#</oddHeader>
  </headerFooter>
  <customProperties>
    <customPr name="EpmWorksheetKeyString_GUID" r:id="rId2"/>
  </customProperties>
  <ignoredErrors>
    <ignoredError sqref="F6:F11 I6:I12 I16:I30 K27 L30 K35:K37 I35:I36 F30" numberStoredAsText="1"/>
    <ignoredError sqref="E5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C8A0-DDC7-4C99-A454-CADC63AF37BF}">
  <sheetPr codeName="Sheet13">
    <tabColor rgb="FF8ECDC8"/>
    <pageSetUpPr fitToPage="1"/>
  </sheetPr>
  <dimension ref="B1:Y74"/>
  <sheetViews>
    <sheetView showGridLines="0" zoomScaleNormal="100" zoomScaleSheetLayoutView="100" workbookViewId="0"/>
  </sheetViews>
  <sheetFormatPr defaultColWidth="9.140625" defaultRowHeight="9"/>
  <cols>
    <col min="1" max="1" width="1.5703125" style="66" customWidth="1"/>
    <col min="2" max="2" width="47.7109375" style="66" customWidth="1"/>
    <col min="3" max="3" width="6.28515625" style="66" customWidth="1"/>
    <col min="4" max="8" width="11.85546875" style="66" customWidth="1"/>
    <col min="9" max="12" width="19.7109375" style="66" customWidth="1"/>
    <col min="13" max="15" width="23.42578125" style="66" customWidth="1"/>
    <col min="16" max="16" width="11.85546875" style="66" customWidth="1"/>
    <col min="17" max="16384" width="9.140625" style="66"/>
  </cols>
  <sheetData>
    <row r="1" spans="2:25" ht="8.25" customHeight="1"/>
    <row r="2" spans="2:25" ht="23.25">
      <c r="B2" s="3" t="s">
        <v>472</v>
      </c>
      <c r="D2" s="187"/>
      <c r="L2" s="185"/>
      <c r="M2" s="185"/>
      <c r="N2" s="185"/>
      <c r="P2" s="185"/>
    </row>
    <row r="3" spans="2:25" ht="19.5" customHeight="1">
      <c r="B3" s="186"/>
      <c r="L3" s="185"/>
      <c r="M3" s="185"/>
      <c r="N3" s="185"/>
      <c r="P3" s="184"/>
    </row>
    <row r="4" spans="2:25" ht="15.6" customHeight="1">
      <c r="B4" s="133"/>
      <c r="C4" s="352"/>
      <c r="D4" s="467" t="s">
        <v>5</v>
      </c>
      <c r="E4" s="467" t="s">
        <v>6</v>
      </c>
      <c r="F4" s="467" t="s">
        <v>7</v>
      </c>
      <c r="G4" s="467" t="s">
        <v>8</v>
      </c>
      <c r="H4" s="467" t="s">
        <v>9</v>
      </c>
      <c r="I4" s="467" t="s">
        <v>10</v>
      </c>
      <c r="J4" s="352"/>
      <c r="K4" s="352"/>
      <c r="L4" s="183"/>
      <c r="M4" s="352"/>
      <c r="N4" s="352"/>
      <c r="O4" s="32"/>
      <c r="P4" s="183"/>
      <c r="Q4" s="32"/>
      <c r="R4" s="32"/>
      <c r="S4" s="32"/>
      <c r="T4" s="32"/>
      <c r="U4" s="32"/>
      <c r="V4" s="32"/>
      <c r="W4" s="32"/>
      <c r="X4" s="32"/>
      <c r="Y4" s="32"/>
    </row>
    <row r="5" spans="2:25" ht="12" customHeight="1">
      <c r="B5" s="71" t="s">
        <v>98</v>
      </c>
      <c r="C5" s="354" t="s">
        <v>13</v>
      </c>
      <c r="D5" s="468"/>
      <c r="E5" s="469"/>
      <c r="F5" s="468"/>
      <c r="G5" s="468"/>
      <c r="H5" s="468"/>
      <c r="I5" s="468"/>
      <c r="J5" s="354" t="s">
        <v>14</v>
      </c>
      <c r="K5" s="354" t="s">
        <v>15</v>
      </c>
      <c r="L5" s="354" t="s">
        <v>130</v>
      </c>
      <c r="M5" s="352"/>
      <c r="N5" s="352"/>
      <c r="O5" s="32"/>
      <c r="P5" s="183"/>
      <c r="Q5" s="32"/>
      <c r="R5" s="32"/>
      <c r="S5" s="32"/>
      <c r="T5" s="32"/>
      <c r="U5" s="32"/>
      <c r="V5" s="32"/>
      <c r="W5" s="32"/>
      <c r="X5" s="32"/>
      <c r="Y5" s="32"/>
    </row>
    <row r="6" spans="2:25" ht="12" customHeight="1">
      <c r="B6" s="61" t="s">
        <v>131</v>
      </c>
      <c r="C6" s="352"/>
      <c r="D6" s="351"/>
      <c r="E6" s="352"/>
      <c r="F6" s="351"/>
      <c r="G6" s="204"/>
      <c r="H6" s="351"/>
      <c r="I6" s="351"/>
      <c r="J6" s="352"/>
      <c r="K6" s="352"/>
      <c r="L6" s="351"/>
      <c r="M6" s="352"/>
      <c r="N6" s="352"/>
      <c r="O6" s="32"/>
      <c r="P6" s="183"/>
      <c r="Q6" s="32"/>
      <c r="R6" s="32"/>
      <c r="S6" s="32"/>
      <c r="T6" s="32"/>
      <c r="U6" s="32"/>
      <c r="V6" s="32"/>
      <c r="W6" s="32"/>
      <c r="X6" s="32"/>
      <c r="Y6" s="32"/>
    </row>
    <row r="7" spans="2:25" ht="12" customHeight="1">
      <c r="B7" s="139" t="s">
        <v>345</v>
      </c>
      <c r="C7" s="135"/>
      <c r="D7" s="203">
        <v>250</v>
      </c>
      <c r="E7" s="203">
        <v>250</v>
      </c>
      <c r="F7" s="153" t="s">
        <v>23</v>
      </c>
      <c r="G7" s="203">
        <v>250</v>
      </c>
      <c r="H7" s="155" t="s">
        <v>24</v>
      </c>
      <c r="I7" s="198" t="s">
        <v>132</v>
      </c>
      <c r="J7" s="128" t="s">
        <v>133</v>
      </c>
      <c r="K7" s="128">
        <v>2027</v>
      </c>
      <c r="L7" s="155" t="s">
        <v>134</v>
      </c>
      <c r="M7" s="352"/>
      <c r="N7" s="352"/>
      <c r="O7" s="32"/>
      <c r="P7" s="183"/>
      <c r="Q7" s="32"/>
      <c r="R7" s="32"/>
      <c r="S7" s="32"/>
      <c r="T7" s="32"/>
      <c r="U7" s="32"/>
      <c r="V7" s="32"/>
      <c r="W7" s="32"/>
      <c r="X7" s="32"/>
      <c r="Y7" s="32"/>
    </row>
    <row r="8" spans="2:25" ht="12" customHeight="1">
      <c r="B8" s="158" t="s">
        <v>346</v>
      </c>
      <c r="C8" s="135"/>
      <c r="D8" s="203">
        <v>253</v>
      </c>
      <c r="E8" s="203">
        <v>253</v>
      </c>
      <c r="F8" s="153" t="s">
        <v>23</v>
      </c>
      <c r="G8" s="203">
        <v>253</v>
      </c>
      <c r="H8" s="155" t="s">
        <v>24</v>
      </c>
      <c r="I8" s="198" t="s">
        <v>132</v>
      </c>
      <c r="J8" s="128" t="s">
        <v>133</v>
      </c>
      <c r="K8" s="128">
        <v>2027</v>
      </c>
      <c r="L8" s="155" t="s">
        <v>134</v>
      </c>
      <c r="M8" s="352"/>
      <c r="N8" s="352"/>
      <c r="O8" s="32"/>
      <c r="P8" s="183"/>
      <c r="Q8" s="32"/>
      <c r="R8" s="32"/>
      <c r="S8" s="32"/>
      <c r="T8" s="32"/>
      <c r="U8" s="32"/>
      <c r="V8" s="32"/>
      <c r="W8" s="32"/>
      <c r="X8" s="32"/>
      <c r="Y8" s="32"/>
    </row>
    <row r="9" spans="2:25" ht="12" customHeight="1">
      <c r="B9" s="139" t="s">
        <v>347</v>
      </c>
      <c r="C9" s="135"/>
      <c r="D9" s="203">
        <v>300</v>
      </c>
      <c r="E9" s="203">
        <v>300</v>
      </c>
      <c r="F9" s="153" t="s">
        <v>23</v>
      </c>
      <c r="G9" s="203">
        <v>300</v>
      </c>
      <c r="H9" s="155" t="s">
        <v>24</v>
      </c>
      <c r="I9" s="198" t="s">
        <v>89</v>
      </c>
      <c r="J9" s="128" t="s">
        <v>133</v>
      </c>
      <c r="K9" s="128">
        <v>2028</v>
      </c>
      <c r="L9" s="155" t="s">
        <v>134</v>
      </c>
      <c r="M9" s="352"/>
      <c r="N9" s="352"/>
      <c r="O9" s="32"/>
      <c r="P9" s="183"/>
      <c r="Q9" s="32"/>
      <c r="R9" s="32"/>
      <c r="S9" s="32"/>
      <c r="T9" s="32"/>
      <c r="U9" s="32"/>
      <c r="V9" s="32"/>
      <c r="W9" s="32"/>
      <c r="X9" s="32"/>
      <c r="Y9" s="32"/>
    </row>
    <row r="10" spans="2:25" s="1" customFormat="1" ht="12" customHeight="1">
      <c r="B10" s="158" t="s">
        <v>348</v>
      </c>
      <c r="C10" s="155"/>
      <c r="D10" s="202">
        <v>183.75</v>
      </c>
      <c r="E10" s="202">
        <v>183.75</v>
      </c>
      <c r="F10" s="157" t="s">
        <v>23</v>
      </c>
      <c r="G10" s="393">
        <v>183.75</v>
      </c>
      <c r="H10" s="155" t="s">
        <v>24</v>
      </c>
      <c r="I10" s="198" t="s">
        <v>135</v>
      </c>
      <c r="J10" s="128" t="s">
        <v>133</v>
      </c>
      <c r="K10" s="128">
        <v>2029</v>
      </c>
      <c r="L10" s="155" t="s">
        <v>134</v>
      </c>
      <c r="M10" s="77"/>
      <c r="N10" s="77"/>
      <c r="O10" s="9"/>
      <c r="P10" s="201"/>
      <c r="Q10" s="9"/>
      <c r="R10" s="9"/>
      <c r="S10" s="9"/>
      <c r="T10" s="9"/>
      <c r="U10" s="9"/>
      <c r="V10" s="9"/>
      <c r="W10" s="9"/>
      <c r="X10" s="9"/>
      <c r="Y10" s="9"/>
    </row>
    <row r="11" spans="2:25" s="1" customFormat="1" ht="12" customHeight="1">
      <c r="B11" s="112" t="s">
        <v>349</v>
      </c>
      <c r="C11" s="111"/>
      <c r="D11" s="199">
        <v>338.4</v>
      </c>
      <c r="E11" s="199">
        <v>338.4</v>
      </c>
      <c r="F11" s="157" t="s">
        <v>23</v>
      </c>
      <c r="G11" s="199">
        <v>338.4</v>
      </c>
      <c r="H11" s="155" t="s">
        <v>24</v>
      </c>
      <c r="I11" s="198" t="s">
        <v>136</v>
      </c>
      <c r="J11" s="128" t="s">
        <v>133</v>
      </c>
      <c r="K11" s="128">
        <v>2030</v>
      </c>
      <c r="L11" s="155" t="s">
        <v>134</v>
      </c>
      <c r="M11" s="77"/>
      <c r="N11" s="77"/>
      <c r="O11" s="9"/>
      <c r="P11" s="201"/>
      <c r="Q11" s="9"/>
      <c r="R11" s="9"/>
      <c r="S11" s="9"/>
      <c r="T11" s="9"/>
      <c r="U11" s="9"/>
      <c r="V11" s="9"/>
      <c r="W11" s="9"/>
      <c r="X11" s="9"/>
      <c r="Y11" s="9"/>
    </row>
    <row r="12" spans="2:25" ht="12" customHeight="1">
      <c r="B12" s="112" t="s">
        <v>350</v>
      </c>
      <c r="C12" s="111"/>
      <c r="D12" s="199">
        <v>229.6</v>
      </c>
      <c r="E12" s="199">
        <v>229.6</v>
      </c>
      <c r="F12" s="157" t="s">
        <v>23</v>
      </c>
      <c r="G12" s="199">
        <v>229.6</v>
      </c>
      <c r="H12" s="155" t="s">
        <v>24</v>
      </c>
      <c r="I12" s="198" t="s">
        <v>136</v>
      </c>
      <c r="J12" s="128" t="s">
        <v>133</v>
      </c>
      <c r="K12" s="128">
        <v>2030</v>
      </c>
      <c r="L12" s="155" t="s">
        <v>134</v>
      </c>
      <c r="M12" s="352"/>
      <c r="N12" s="352"/>
      <c r="O12" s="32"/>
      <c r="P12" s="175"/>
      <c r="Q12" s="32"/>
      <c r="R12" s="32"/>
      <c r="S12" s="32"/>
      <c r="T12" s="32"/>
      <c r="U12" s="32"/>
      <c r="V12" s="32"/>
      <c r="W12" s="32"/>
      <c r="X12" s="32"/>
      <c r="Y12" s="32"/>
    </row>
    <row r="13" spans="2:25" ht="12" customHeight="1">
      <c r="B13" s="200" t="s">
        <v>351</v>
      </c>
      <c r="C13" s="104"/>
      <c r="D13" s="196">
        <v>103.24</v>
      </c>
      <c r="E13" s="199">
        <v>103.24</v>
      </c>
      <c r="F13" s="153" t="s">
        <v>23</v>
      </c>
      <c r="G13" s="199">
        <v>103.24</v>
      </c>
      <c r="H13" s="199" t="s">
        <v>24</v>
      </c>
      <c r="I13" s="198" t="s">
        <v>136</v>
      </c>
      <c r="J13" s="128" t="s">
        <v>133</v>
      </c>
      <c r="K13" s="128">
        <v>2030</v>
      </c>
      <c r="L13" s="155" t="s">
        <v>134</v>
      </c>
      <c r="M13" s="352"/>
      <c r="N13" s="352"/>
      <c r="O13" s="32"/>
      <c r="P13" s="175"/>
      <c r="Q13" s="32"/>
      <c r="R13" s="32"/>
      <c r="S13" s="32"/>
      <c r="T13" s="32"/>
      <c r="U13" s="32"/>
      <c r="V13" s="32"/>
      <c r="W13" s="32"/>
      <c r="X13" s="32"/>
      <c r="Y13" s="32"/>
    </row>
    <row r="14" spans="2:25" ht="12" customHeight="1">
      <c r="B14" s="440" t="s">
        <v>462</v>
      </c>
      <c r="C14" s="441"/>
      <c r="D14" s="442">
        <v>367</v>
      </c>
      <c r="E14" s="442">
        <v>367</v>
      </c>
      <c r="F14" s="443" t="s">
        <v>23</v>
      </c>
      <c r="G14" s="401">
        <v>367</v>
      </c>
      <c r="H14" s="295" t="s">
        <v>24</v>
      </c>
      <c r="I14" s="294" t="s">
        <v>445</v>
      </c>
      <c r="J14" s="296" t="s">
        <v>133</v>
      </c>
      <c r="K14" s="128">
        <v>2031</v>
      </c>
      <c r="L14" s="295" t="s">
        <v>134</v>
      </c>
      <c r="M14" s="437"/>
      <c r="N14" s="437"/>
      <c r="O14" s="32"/>
      <c r="P14" s="175"/>
      <c r="Q14" s="32"/>
      <c r="R14" s="32"/>
      <c r="S14" s="32"/>
      <c r="T14" s="32"/>
      <c r="U14" s="32"/>
      <c r="V14" s="32"/>
      <c r="W14" s="32"/>
      <c r="X14" s="32"/>
      <c r="Y14" s="32"/>
    </row>
    <row r="15" spans="2:25" ht="12" customHeight="1">
      <c r="B15" s="303" t="s">
        <v>524</v>
      </c>
      <c r="C15" s="303"/>
      <c r="D15" s="303">
        <v>302</v>
      </c>
      <c r="E15" s="398">
        <v>302</v>
      </c>
      <c r="F15" s="157" t="s">
        <v>23</v>
      </c>
      <c r="G15" s="199">
        <v>302</v>
      </c>
      <c r="H15" s="155" t="s">
        <v>24</v>
      </c>
      <c r="I15" s="294" t="s">
        <v>445</v>
      </c>
      <c r="J15" s="296" t="s">
        <v>133</v>
      </c>
      <c r="K15" s="128">
        <v>2031</v>
      </c>
      <c r="L15" s="295" t="s">
        <v>134</v>
      </c>
    </row>
    <row r="16" spans="2:25" ht="12" customHeight="1">
      <c r="B16" s="127" t="s">
        <v>73</v>
      </c>
      <c r="C16" s="122"/>
      <c r="D16" s="195">
        <f>SUM(D7:D15)</f>
        <v>2326.9899999999998</v>
      </c>
      <c r="E16" s="195">
        <f>SUM(E7:E15)</f>
        <v>2326.9899999999998</v>
      </c>
      <c r="F16" s="122"/>
      <c r="G16" s="195">
        <f>SUM(G7:G15)</f>
        <v>2326.9899999999998</v>
      </c>
      <c r="H16" s="126"/>
      <c r="I16" s="126"/>
      <c r="J16" s="126"/>
      <c r="K16" s="126"/>
      <c r="L16" s="126"/>
      <c r="M16" s="352"/>
      <c r="N16" s="352"/>
      <c r="O16" s="32"/>
      <c r="P16" s="175"/>
      <c r="Q16" s="32"/>
      <c r="R16" s="32"/>
      <c r="S16" s="32"/>
      <c r="T16" s="32"/>
      <c r="U16" s="32"/>
      <c r="V16" s="32"/>
      <c r="W16" s="32"/>
      <c r="X16" s="32"/>
      <c r="Y16" s="32"/>
    </row>
    <row r="17" spans="2:25" ht="12" customHeight="1">
      <c r="B17" s="66" t="s">
        <v>366</v>
      </c>
      <c r="D17" s="66">
        <v>298</v>
      </c>
      <c r="E17" s="82">
        <v>298</v>
      </c>
    </row>
    <row r="18" spans="2:25" ht="12" customHeight="1">
      <c r="B18" s="66" t="s">
        <v>466</v>
      </c>
      <c r="D18" s="66">
        <v>268</v>
      </c>
      <c r="E18" s="66">
        <v>268</v>
      </c>
    </row>
    <row r="20" spans="2:25" ht="12" customHeight="1">
      <c r="B20" s="127" t="s">
        <v>137</v>
      </c>
      <c r="C20" s="122"/>
      <c r="D20" s="195">
        <f>SUM(D16:D19)</f>
        <v>2892.99</v>
      </c>
      <c r="E20" s="195">
        <f>SUM(E16:E19)</f>
        <v>2892.99</v>
      </c>
      <c r="F20" s="122"/>
      <c r="G20" s="195">
        <f>SUM(G16:G17)</f>
        <v>2326.9899999999998</v>
      </c>
      <c r="H20" s="122"/>
      <c r="I20" s="122"/>
      <c r="J20" s="122"/>
      <c r="K20" s="122"/>
      <c r="L20" s="122"/>
      <c r="M20" s="352"/>
      <c r="N20" s="352"/>
      <c r="O20" s="32"/>
      <c r="P20" s="175"/>
      <c r="Q20" s="32"/>
      <c r="R20" s="32"/>
      <c r="S20" s="32"/>
      <c r="T20" s="32"/>
      <c r="U20" s="32"/>
      <c r="V20" s="32"/>
      <c r="W20" s="32"/>
      <c r="X20" s="32"/>
      <c r="Y20" s="32"/>
    </row>
    <row r="21" spans="2:25" ht="12" customHeight="1">
      <c r="B21" s="151"/>
      <c r="C21" s="104"/>
      <c r="D21" s="197"/>
      <c r="E21" s="197"/>
      <c r="F21" s="104"/>
      <c r="G21" s="197"/>
      <c r="H21" s="104"/>
      <c r="I21" s="104"/>
      <c r="J21" s="104"/>
      <c r="K21" s="104"/>
      <c r="L21" s="104"/>
      <c r="M21" s="355"/>
      <c r="N21" s="355"/>
      <c r="O21" s="32"/>
      <c r="P21" s="175"/>
      <c r="Q21" s="32"/>
      <c r="R21" s="32"/>
      <c r="S21" s="32"/>
      <c r="T21" s="32"/>
      <c r="U21" s="32"/>
      <c r="V21" s="32"/>
      <c r="W21" s="32"/>
      <c r="X21" s="32"/>
      <c r="Y21" s="32"/>
    </row>
    <row r="22" spans="2:25" ht="12" customHeight="1">
      <c r="B22" s="61" t="s">
        <v>138</v>
      </c>
      <c r="C22" s="104"/>
      <c r="D22" s="197"/>
      <c r="E22" s="197"/>
      <c r="F22" s="104"/>
      <c r="G22" s="197"/>
      <c r="H22" s="104"/>
      <c r="I22" s="104"/>
      <c r="J22" s="104"/>
      <c r="K22" s="104"/>
      <c r="L22" s="104"/>
      <c r="M22" s="352"/>
      <c r="N22" s="352"/>
      <c r="O22" s="32"/>
      <c r="P22" s="175"/>
      <c r="Q22" s="32"/>
      <c r="R22" s="32"/>
      <c r="S22" s="32"/>
      <c r="T22" s="32"/>
      <c r="U22" s="32"/>
      <c r="V22" s="32"/>
      <c r="W22" s="32"/>
      <c r="X22" s="32"/>
      <c r="Y22" s="32"/>
    </row>
    <row r="23" spans="2:25" ht="12" customHeight="1">
      <c r="B23" s="444" t="s">
        <v>139</v>
      </c>
      <c r="C23" s="400"/>
      <c r="D23" s="401"/>
      <c r="E23" s="401">
        <v>10</v>
      </c>
      <c r="F23" s="443" t="s">
        <v>140</v>
      </c>
      <c r="G23" s="401"/>
      <c r="H23" s="400"/>
      <c r="I23" s="400"/>
      <c r="J23" s="400"/>
      <c r="K23" s="400"/>
      <c r="L23" s="400"/>
      <c r="M23" s="352"/>
      <c r="N23" s="352"/>
      <c r="O23" s="32"/>
      <c r="P23" s="175"/>
      <c r="Q23" s="32"/>
      <c r="R23" s="32"/>
      <c r="S23" s="32"/>
      <c r="T23" s="32"/>
      <c r="U23" s="32"/>
      <c r="V23" s="32"/>
      <c r="W23" s="32"/>
      <c r="X23" s="32"/>
      <c r="Y23" s="32"/>
    </row>
    <row r="24" spans="2:25" ht="12" customHeight="1">
      <c r="B24" s="399" t="s">
        <v>141</v>
      </c>
      <c r="C24" s="400"/>
      <c r="D24" s="401">
        <v>460</v>
      </c>
      <c r="E24" s="401">
        <v>460</v>
      </c>
      <c r="F24" s="443" t="s">
        <v>23</v>
      </c>
      <c r="G24" s="401">
        <v>420</v>
      </c>
      <c r="H24" s="400"/>
      <c r="I24" s="294" t="s">
        <v>445</v>
      </c>
      <c r="J24" s="403" t="s">
        <v>463</v>
      </c>
      <c r="K24" s="403" t="s">
        <v>465</v>
      </c>
      <c r="L24" s="403" t="s">
        <v>464</v>
      </c>
      <c r="M24" s="382"/>
      <c r="N24" s="382"/>
      <c r="O24" s="32"/>
      <c r="P24" s="175"/>
      <c r="Q24" s="32"/>
      <c r="R24" s="32"/>
      <c r="S24" s="32"/>
      <c r="T24" s="32"/>
      <c r="U24" s="32"/>
      <c r="V24" s="32"/>
      <c r="W24" s="32"/>
      <c r="X24" s="32"/>
      <c r="Y24" s="32"/>
    </row>
    <row r="25" spans="2:25" ht="12" customHeight="1">
      <c r="B25" s="399" t="s">
        <v>368</v>
      </c>
      <c r="C25" s="400"/>
      <c r="D25" s="401">
        <v>227</v>
      </c>
      <c r="E25" s="401">
        <v>227</v>
      </c>
      <c r="F25" s="443" t="s">
        <v>23</v>
      </c>
      <c r="G25" s="401">
        <v>227</v>
      </c>
      <c r="H25" s="400"/>
      <c r="I25" s="294" t="s">
        <v>445</v>
      </c>
      <c r="J25" s="403" t="s">
        <v>463</v>
      </c>
      <c r="K25" s="403" t="s">
        <v>465</v>
      </c>
      <c r="L25" s="403" t="s">
        <v>464</v>
      </c>
      <c r="M25" s="437"/>
      <c r="N25" s="437"/>
      <c r="O25" s="32"/>
      <c r="P25" s="175"/>
      <c r="Q25" s="32"/>
      <c r="R25" s="32"/>
      <c r="S25" s="32"/>
      <c r="T25" s="32"/>
      <c r="U25" s="32"/>
      <c r="V25" s="32"/>
      <c r="W25" s="32"/>
      <c r="X25" s="32"/>
      <c r="Y25" s="32"/>
    </row>
    <row r="26" spans="2:25" ht="12" customHeight="1">
      <c r="B26" s="127" t="s">
        <v>73</v>
      </c>
      <c r="C26" s="122"/>
      <c r="D26" s="195">
        <f>SUM(D22:D25)</f>
        <v>687</v>
      </c>
      <c r="E26" s="195">
        <f>SUM(E22:E25)</f>
        <v>697</v>
      </c>
      <c r="F26" s="122"/>
      <c r="G26" s="195">
        <f>SUM(G22:G25)</f>
        <v>647</v>
      </c>
      <c r="H26" s="122"/>
      <c r="I26" s="122"/>
      <c r="J26" s="122"/>
      <c r="K26" s="122"/>
      <c r="L26" s="122"/>
      <c r="M26" s="352"/>
      <c r="N26" s="352"/>
      <c r="O26" s="32"/>
      <c r="P26" s="175"/>
      <c r="Q26" s="32"/>
      <c r="R26" s="32"/>
      <c r="S26" s="32"/>
      <c r="T26" s="32"/>
      <c r="U26" s="32"/>
      <c r="V26" s="32"/>
      <c r="W26" s="32"/>
      <c r="X26" s="32"/>
      <c r="Y26" s="32"/>
    </row>
    <row r="27" spans="2:25" ht="12" customHeight="1">
      <c r="B27" s="112" t="s">
        <v>365</v>
      </c>
      <c r="C27" s="104"/>
      <c r="D27" s="196">
        <v>430</v>
      </c>
      <c r="E27" s="196">
        <v>430</v>
      </c>
      <c r="F27" s="104"/>
      <c r="G27" s="197"/>
      <c r="H27" s="104"/>
      <c r="I27" s="104"/>
      <c r="J27" s="104"/>
      <c r="K27" s="104"/>
      <c r="L27" s="104"/>
      <c r="M27" s="355"/>
      <c r="N27" s="355"/>
      <c r="O27" s="32"/>
      <c r="P27" s="175"/>
      <c r="Q27" s="32"/>
      <c r="R27" s="32"/>
      <c r="S27" s="32"/>
      <c r="T27" s="32"/>
      <c r="U27" s="32"/>
      <c r="V27" s="32"/>
      <c r="W27" s="32"/>
      <c r="X27" s="32"/>
      <c r="Y27" s="32"/>
    </row>
    <row r="28" spans="2:25" ht="12" customHeight="1">
      <c r="B28" s="66" t="s">
        <v>467</v>
      </c>
      <c r="C28" s="104"/>
      <c r="D28" s="196">
        <v>250</v>
      </c>
      <c r="E28" s="196">
        <v>250</v>
      </c>
      <c r="F28" s="104"/>
      <c r="G28" s="197"/>
      <c r="H28" s="104"/>
      <c r="I28" s="104"/>
      <c r="J28" s="104"/>
      <c r="K28" s="104"/>
      <c r="L28" s="104"/>
      <c r="M28" s="373"/>
      <c r="N28" s="373"/>
      <c r="O28" s="32"/>
      <c r="P28" s="175"/>
      <c r="Q28" s="32"/>
      <c r="R28" s="32"/>
      <c r="S28" s="32"/>
      <c r="T28" s="32"/>
      <c r="U28" s="32"/>
      <c r="V28" s="32"/>
      <c r="W28" s="32"/>
      <c r="X28" s="32"/>
      <c r="Y28" s="32"/>
    </row>
    <row r="29" spans="2:25" ht="12" customHeight="1">
      <c r="B29" s="127" t="s">
        <v>137</v>
      </c>
      <c r="C29" s="122"/>
      <c r="D29" s="195">
        <f>SUM(D26:D28)</f>
        <v>1367</v>
      </c>
      <c r="E29" s="195">
        <f>SUM(E26:E28)</f>
        <v>1377</v>
      </c>
      <c r="F29" s="122"/>
      <c r="G29" s="195">
        <f>SUM(G26:G26)</f>
        <v>647</v>
      </c>
      <c r="H29" s="122"/>
      <c r="I29" s="122"/>
      <c r="J29" s="122"/>
      <c r="K29" s="122"/>
      <c r="L29" s="122"/>
      <c r="M29" s="32"/>
      <c r="N29" s="352"/>
      <c r="O29" s="32"/>
      <c r="P29" s="32"/>
      <c r="Q29" s="32"/>
      <c r="R29" s="32"/>
      <c r="S29" s="32"/>
      <c r="T29" s="32"/>
      <c r="U29" s="32"/>
      <c r="V29" s="32"/>
      <c r="W29" s="32"/>
      <c r="X29" s="32"/>
      <c r="Y29" s="32"/>
    </row>
    <row r="30" spans="2:25" ht="12" customHeight="1">
      <c r="B30" s="151"/>
      <c r="C30" s="104"/>
      <c r="D30" s="197"/>
      <c r="E30" s="197"/>
      <c r="F30" s="104"/>
      <c r="G30" s="197"/>
      <c r="H30" s="104"/>
      <c r="I30" s="104"/>
      <c r="J30" s="104"/>
      <c r="K30" s="104"/>
      <c r="L30" s="104"/>
      <c r="M30" s="32"/>
      <c r="N30" s="375"/>
      <c r="O30" s="32"/>
      <c r="P30" s="32"/>
      <c r="Q30" s="32"/>
      <c r="R30" s="32"/>
      <c r="S30" s="32"/>
      <c r="T30" s="32"/>
      <c r="U30" s="32"/>
      <c r="V30" s="32"/>
      <c r="W30" s="32"/>
      <c r="X30" s="32"/>
      <c r="Y30" s="32"/>
    </row>
    <row r="31" spans="2:25" ht="12" customHeight="1">
      <c r="B31" s="133"/>
      <c r="C31" s="375"/>
      <c r="D31" s="467" t="s">
        <v>5</v>
      </c>
      <c r="E31" s="467" t="s">
        <v>6</v>
      </c>
      <c r="F31" s="467" t="s">
        <v>7</v>
      </c>
      <c r="G31" s="467" t="s">
        <v>8</v>
      </c>
      <c r="H31" s="467" t="s">
        <v>9</v>
      </c>
      <c r="I31" s="467" t="s">
        <v>10</v>
      </c>
      <c r="J31" s="375"/>
      <c r="K31" s="375"/>
      <c r="L31" s="183"/>
      <c r="M31" s="32"/>
      <c r="N31" s="375"/>
      <c r="O31" s="32"/>
      <c r="P31" s="32"/>
      <c r="Q31" s="32"/>
      <c r="R31" s="32"/>
      <c r="S31" s="32"/>
      <c r="T31" s="32"/>
      <c r="U31" s="32"/>
      <c r="V31" s="32"/>
      <c r="W31" s="32"/>
      <c r="X31" s="32"/>
      <c r="Y31" s="32"/>
    </row>
    <row r="32" spans="2:25" ht="12" customHeight="1">
      <c r="B32" s="71" t="s">
        <v>386</v>
      </c>
      <c r="C32" s="374" t="s">
        <v>13</v>
      </c>
      <c r="D32" s="468"/>
      <c r="E32" s="469"/>
      <c r="F32" s="468"/>
      <c r="G32" s="468"/>
      <c r="H32" s="468"/>
      <c r="I32" s="468"/>
      <c r="J32" s="374" t="s">
        <v>14</v>
      </c>
      <c r="K32" s="374" t="s">
        <v>15</v>
      </c>
      <c r="L32" s="374"/>
      <c r="M32" s="32"/>
      <c r="N32" s="375"/>
      <c r="O32" s="32"/>
      <c r="P32" s="32"/>
      <c r="Q32" s="32"/>
      <c r="R32" s="32"/>
      <c r="S32" s="32"/>
      <c r="T32" s="32"/>
      <c r="U32" s="32"/>
      <c r="V32" s="32"/>
      <c r="W32" s="32"/>
      <c r="X32" s="32"/>
      <c r="Y32" s="32"/>
    </row>
    <row r="33" spans="2:25" ht="12" customHeight="1">
      <c r="B33" s="151" t="s">
        <v>131</v>
      </c>
      <c r="C33" s="104"/>
      <c r="D33" s="197"/>
      <c r="E33" s="197"/>
      <c r="F33" s="104"/>
      <c r="G33" s="197"/>
      <c r="H33" s="104"/>
      <c r="I33" s="104"/>
      <c r="J33" s="104"/>
      <c r="K33" s="104"/>
      <c r="L33" s="104"/>
      <c r="M33" s="32"/>
      <c r="N33" s="375"/>
      <c r="O33" s="32"/>
      <c r="P33" s="32"/>
      <c r="Q33" s="32"/>
      <c r="R33" s="32"/>
      <c r="S33" s="32"/>
      <c r="T33" s="32"/>
      <c r="U33" s="32"/>
      <c r="V33" s="32"/>
      <c r="W33" s="32"/>
      <c r="X33" s="32"/>
      <c r="Y33" s="32"/>
    </row>
    <row r="34" spans="2:25" ht="12" customHeight="1">
      <c r="B34" s="200" t="s">
        <v>387</v>
      </c>
      <c r="C34" s="104"/>
      <c r="D34" s="196">
        <v>22.5</v>
      </c>
      <c r="E34" s="196">
        <v>22.5</v>
      </c>
      <c r="F34" s="376">
        <v>1</v>
      </c>
      <c r="G34" s="196">
        <v>22.5</v>
      </c>
      <c r="H34" s="107" t="s">
        <v>24</v>
      </c>
      <c r="I34" s="377" t="s">
        <v>406</v>
      </c>
      <c r="J34" s="377" t="s">
        <v>411</v>
      </c>
      <c r="K34" s="405">
        <v>2023</v>
      </c>
      <c r="L34" s="107"/>
      <c r="M34" s="32"/>
      <c r="N34" s="375"/>
      <c r="O34" s="32"/>
      <c r="P34" s="32"/>
      <c r="Q34" s="32"/>
      <c r="R34" s="32"/>
      <c r="S34" s="32"/>
      <c r="T34" s="32"/>
      <c r="U34" s="32"/>
      <c r="V34" s="32"/>
      <c r="W34" s="32"/>
      <c r="X34" s="32"/>
      <c r="Y34" s="32"/>
    </row>
    <row r="35" spans="2:25" ht="12" customHeight="1">
      <c r="B35" s="200" t="s">
        <v>388</v>
      </c>
      <c r="C35" s="104"/>
      <c r="D35" s="196">
        <v>7.5</v>
      </c>
      <c r="E35" s="196">
        <v>7.5</v>
      </c>
      <c r="F35" s="376">
        <v>1</v>
      </c>
      <c r="G35" s="196">
        <v>7.5</v>
      </c>
      <c r="H35" s="107" t="s">
        <v>24</v>
      </c>
      <c r="I35" s="377" t="s">
        <v>136</v>
      </c>
      <c r="J35" s="377" t="s">
        <v>413</v>
      </c>
      <c r="K35" s="405">
        <v>2034</v>
      </c>
      <c r="L35" s="107"/>
      <c r="M35" s="32"/>
      <c r="N35" s="375"/>
      <c r="O35" s="32"/>
      <c r="P35" s="32"/>
      <c r="Q35" s="32"/>
      <c r="R35" s="32"/>
      <c r="S35" s="32"/>
      <c r="T35" s="32"/>
      <c r="U35" s="32"/>
      <c r="V35" s="32"/>
      <c r="W35" s="32"/>
      <c r="X35" s="32"/>
      <c r="Y35" s="32"/>
    </row>
    <row r="36" spans="2:25" ht="12" customHeight="1">
      <c r="B36" s="200" t="s">
        <v>389</v>
      </c>
      <c r="C36" s="104"/>
      <c r="D36" s="196">
        <v>18</v>
      </c>
      <c r="E36" s="196">
        <v>18</v>
      </c>
      <c r="F36" s="376">
        <v>1</v>
      </c>
      <c r="G36" s="196">
        <v>18</v>
      </c>
      <c r="H36" s="107" t="s">
        <v>24</v>
      </c>
      <c r="I36" s="377" t="s">
        <v>407</v>
      </c>
      <c r="J36" s="377" t="s">
        <v>414</v>
      </c>
      <c r="K36" s="405">
        <v>2028</v>
      </c>
      <c r="L36" s="107"/>
      <c r="M36" s="32"/>
      <c r="N36" s="375"/>
      <c r="O36" s="32"/>
      <c r="P36" s="32"/>
      <c r="Q36" s="32"/>
      <c r="R36" s="32"/>
      <c r="S36" s="32"/>
      <c r="T36" s="32"/>
      <c r="U36" s="32"/>
      <c r="V36" s="32"/>
      <c r="W36" s="32"/>
      <c r="X36" s="32"/>
      <c r="Y36" s="32"/>
    </row>
    <row r="37" spans="2:25" ht="12" customHeight="1">
      <c r="B37" s="200" t="s">
        <v>390</v>
      </c>
      <c r="C37" s="104"/>
      <c r="D37" s="196">
        <v>12</v>
      </c>
      <c r="E37" s="196">
        <v>12</v>
      </c>
      <c r="F37" s="376">
        <v>1</v>
      </c>
      <c r="G37" s="196">
        <v>12</v>
      </c>
      <c r="H37" s="107" t="s">
        <v>24</v>
      </c>
      <c r="I37" s="377" t="s">
        <v>19</v>
      </c>
      <c r="J37" s="377" t="s">
        <v>411</v>
      </c>
      <c r="K37" s="405">
        <v>2028</v>
      </c>
      <c r="L37" s="107"/>
      <c r="M37" s="32"/>
      <c r="N37" s="375"/>
      <c r="O37" s="32"/>
      <c r="P37" s="32"/>
      <c r="Q37" s="32"/>
      <c r="R37" s="32"/>
      <c r="S37" s="32"/>
      <c r="T37" s="32"/>
      <c r="U37" s="32"/>
      <c r="V37" s="32"/>
      <c r="W37" s="32"/>
      <c r="X37" s="32"/>
      <c r="Y37" s="32"/>
    </row>
    <row r="38" spans="2:25" ht="12" customHeight="1">
      <c r="B38" s="200" t="s">
        <v>391</v>
      </c>
      <c r="C38" s="104"/>
      <c r="D38" s="196">
        <v>8</v>
      </c>
      <c r="E38" s="196">
        <v>8</v>
      </c>
      <c r="F38" s="376">
        <v>1</v>
      </c>
      <c r="G38" s="196">
        <v>8</v>
      </c>
      <c r="H38" s="107" t="s">
        <v>24</v>
      </c>
      <c r="I38" s="377" t="s">
        <v>19</v>
      </c>
      <c r="J38" s="377" t="s">
        <v>412</v>
      </c>
      <c r="K38" s="405">
        <v>2028</v>
      </c>
      <c r="L38" s="107"/>
      <c r="M38" s="32"/>
      <c r="N38" s="375"/>
      <c r="O38" s="32"/>
      <c r="P38" s="32"/>
      <c r="Q38" s="32"/>
      <c r="R38" s="32"/>
      <c r="S38" s="32"/>
      <c r="T38" s="32"/>
      <c r="U38" s="32"/>
      <c r="V38" s="32"/>
      <c r="W38" s="32"/>
      <c r="X38" s="32"/>
      <c r="Y38" s="32"/>
    </row>
    <row r="39" spans="2:25" ht="12" customHeight="1">
      <c r="B39" s="200" t="s">
        <v>392</v>
      </c>
      <c r="C39" s="104"/>
      <c r="D39" s="196">
        <v>36</v>
      </c>
      <c r="E39" s="196">
        <v>36</v>
      </c>
      <c r="F39" s="376">
        <v>1</v>
      </c>
      <c r="G39" s="196">
        <v>36</v>
      </c>
      <c r="H39" s="107" t="s">
        <v>24</v>
      </c>
      <c r="I39" s="377" t="s">
        <v>408</v>
      </c>
      <c r="J39" s="377" t="s">
        <v>411</v>
      </c>
      <c r="K39" s="405">
        <v>2024</v>
      </c>
      <c r="L39" s="107"/>
      <c r="M39" s="32"/>
      <c r="N39" s="375"/>
      <c r="O39" s="32"/>
      <c r="P39" s="32"/>
      <c r="Q39" s="32"/>
      <c r="R39" s="32"/>
      <c r="S39" s="32"/>
      <c r="T39" s="32"/>
      <c r="U39" s="32"/>
      <c r="V39" s="32"/>
      <c r="W39" s="32"/>
      <c r="X39" s="32"/>
      <c r="Y39" s="32"/>
    </row>
    <row r="40" spans="2:25" ht="12" customHeight="1">
      <c r="B40" s="200" t="s">
        <v>393</v>
      </c>
      <c r="C40" s="104"/>
      <c r="D40" s="196">
        <v>24</v>
      </c>
      <c r="E40" s="196">
        <v>24</v>
      </c>
      <c r="F40" s="376">
        <v>1</v>
      </c>
      <c r="G40" s="196">
        <v>24</v>
      </c>
      <c r="H40" s="107" t="s">
        <v>24</v>
      </c>
      <c r="I40" s="377" t="s">
        <v>19</v>
      </c>
      <c r="J40" s="377" t="s">
        <v>411</v>
      </c>
      <c r="K40" s="405">
        <v>2028</v>
      </c>
      <c r="L40" s="107"/>
      <c r="M40" s="32"/>
      <c r="N40" s="375"/>
      <c r="O40" s="32"/>
      <c r="P40" s="32"/>
      <c r="Q40" s="32"/>
      <c r="R40" s="32"/>
      <c r="S40" s="32"/>
      <c r="T40" s="32"/>
      <c r="U40" s="32"/>
      <c r="V40" s="32"/>
      <c r="W40" s="32"/>
      <c r="X40" s="32"/>
      <c r="Y40" s="32"/>
    </row>
    <row r="41" spans="2:25" ht="12" customHeight="1">
      <c r="B41" s="200" t="s">
        <v>394</v>
      </c>
      <c r="C41" s="104"/>
      <c r="D41" s="196">
        <v>42.5</v>
      </c>
      <c r="E41" s="196">
        <v>42.5</v>
      </c>
      <c r="F41" s="376">
        <v>1</v>
      </c>
      <c r="G41" s="196">
        <v>42.5</v>
      </c>
      <c r="H41" s="107" t="s">
        <v>24</v>
      </c>
      <c r="I41" s="377" t="s">
        <v>19</v>
      </c>
      <c r="J41" s="377" t="s">
        <v>411</v>
      </c>
      <c r="K41" s="405">
        <v>2028</v>
      </c>
      <c r="L41" s="107"/>
      <c r="M41" s="32"/>
      <c r="N41" s="375"/>
      <c r="O41" s="32"/>
      <c r="P41" s="32"/>
      <c r="Q41" s="32"/>
      <c r="R41" s="32"/>
      <c r="S41" s="32"/>
      <c r="T41" s="32"/>
      <c r="U41" s="32"/>
      <c r="V41" s="32"/>
      <c r="W41" s="32"/>
      <c r="X41" s="32"/>
      <c r="Y41" s="32"/>
    </row>
    <row r="42" spans="2:25" ht="12" customHeight="1">
      <c r="B42" s="200" t="s">
        <v>395</v>
      </c>
      <c r="C42" s="104"/>
      <c r="D42" s="196">
        <v>6.9</v>
      </c>
      <c r="E42" s="196">
        <v>6.9</v>
      </c>
      <c r="F42" s="376">
        <v>1</v>
      </c>
      <c r="G42" s="196">
        <v>6.9</v>
      </c>
      <c r="H42" s="107" t="s">
        <v>24</v>
      </c>
      <c r="I42" s="377" t="s">
        <v>409</v>
      </c>
      <c r="J42" s="377" t="s">
        <v>411</v>
      </c>
      <c r="K42" s="405">
        <v>2026</v>
      </c>
      <c r="L42" s="107"/>
      <c r="M42" s="32"/>
      <c r="N42" s="375"/>
      <c r="O42" s="32"/>
      <c r="P42" s="32"/>
      <c r="Q42" s="32"/>
      <c r="R42" s="32"/>
      <c r="S42" s="32"/>
      <c r="T42" s="32"/>
      <c r="U42" s="32"/>
      <c r="V42" s="32"/>
      <c r="W42" s="32"/>
      <c r="X42" s="32"/>
      <c r="Y42" s="32"/>
    </row>
    <row r="43" spans="2:25" ht="12" customHeight="1">
      <c r="B43" s="200" t="s">
        <v>396</v>
      </c>
      <c r="C43" s="104"/>
      <c r="D43" s="196">
        <v>9.1999999999999993</v>
      </c>
      <c r="E43" s="196">
        <v>9.1999999999999993</v>
      </c>
      <c r="F43" s="376">
        <v>1</v>
      </c>
      <c r="G43" s="196">
        <v>9.1999999999999993</v>
      </c>
      <c r="H43" s="107" t="s">
        <v>24</v>
      </c>
      <c r="I43" s="377" t="s">
        <v>408</v>
      </c>
      <c r="J43" s="377" t="s">
        <v>411</v>
      </c>
      <c r="K43" s="405">
        <v>2024</v>
      </c>
      <c r="L43" s="107"/>
      <c r="M43" s="32"/>
      <c r="N43" s="375"/>
      <c r="O43" s="32"/>
      <c r="P43" s="32"/>
      <c r="Q43" s="32"/>
      <c r="R43" s="32"/>
      <c r="S43" s="32"/>
      <c r="T43" s="32"/>
      <c r="U43" s="32"/>
      <c r="V43" s="32"/>
      <c r="W43" s="32"/>
      <c r="X43" s="32"/>
      <c r="Y43" s="32"/>
    </row>
    <row r="44" spans="2:25" ht="12" customHeight="1">
      <c r="B44" s="200" t="s">
        <v>397</v>
      </c>
      <c r="C44" s="104"/>
      <c r="D44" s="196">
        <v>32.5</v>
      </c>
      <c r="E44" s="196">
        <v>32.5</v>
      </c>
      <c r="F44" s="376">
        <v>1</v>
      </c>
      <c r="G44" s="196">
        <v>32.5</v>
      </c>
      <c r="H44" s="107" t="s">
        <v>24</v>
      </c>
      <c r="I44" s="377" t="s">
        <v>408</v>
      </c>
      <c r="J44" s="377" t="s">
        <v>411</v>
      </c>
      <c r="K44" s="405">
        <v>2024</v>
      </c>
      <c r="L44" s="107"/>
      <c r="M44" s="32"/>
      <c r="N44" s="375"/>
      <c r="O44" s="32"/>
      <c r="P44" s="32"/>
      <c r="Q44" s="32"/>
      <c r="R44" s="32"/>
      <c r="S44" s="32"/>
      <c r="T44" s="32"/>
      <c r="U44" s="32"/>
      <c r="V44" s="32"/>
      <c r="W44" s="32"/>
      <c r="X44" s="32"/>
      <c r="Y44" s="32"/>
    </row>
    <row r="45" spans="2:25" ht="12" customHeight="1">
      <c r="B45" s="200" t="s">
        <v>398</v>
      </c>
      <c r="C45" s="104"/>
      <c r="D45" s="196">
        <v>8.5</v>
      </c>
      <c r="E45" s="196">
        <v>8.5</v>
      </c>
      <c r="F45" s="376">
        <v>1</v>
      </c>
      <c r="G45" s="196">
        <v>8.5</v>
      </c>
      <c r="H45" s="107" t="s">
        <v>24</v>
      </c>
      <c r="I45" s="377" t="s">
        <v>408</v>
      </c>
      <c r="J45" s="377" t="s">
        <v>411</v>
      </c>
      <c r="K45" s="405">
        <v>2024</v>
      </c>
      <c r="L45" s="107"/>
      <c r="M45" s="32"/>
      <c r="N45" s="375"/>
      <c r="O45" s="32"/>
      <c r="P45" s="32"/>
      <c r="Q45" s="32"/>
      <c r="R45" s="32"/>
      <c r="S45" s="32"/>
      <c r="T45" s="32"/>
      <c r="U45" s="32"/>
      <c r="V45" s="32"/>
      <c r="W45" s="32"/>
      <c r="X45" s="32"/>
      <c r="Y45" s="32"/>
    </row>
    <row r="46" spans="2:25" ht="12" customHeight="1">
      <c r="B46" s="200" t="s">
        <v>399</v>
      </c>
      <c r="C46" s="104"/>
      <c r="D46" s="196">
        <v>32</v>
      </c>
      <c r="E46" s="196">
        <v>32</v>
      </c>
      <c r="F46" s="376">
        <v>1</v>
      </c>
      <c r="G46" s="196">
        <v>32</v>
      </c>
      <c r="H46" s="107" t="s">
        <v>24</v>
      </c>
      <c r="I46" s="377" t="s">
        <v>61</v>
      </c>
      <c r="J46" s="377" t="s">
        <v>415</v>
      </c>
      <c r="K46" s="405">
        <v>2021</v>
      </c>
      <c r="L46" s="107"/>
      <c r="M46" s="32"/>
      <c r="N46" s="375"/>
      <c r="O46" s="32"/>
      <c r="P46" s="32"/>
      <c r="Q46" s="32"/>
      <c r="R46" s="32"/>
      <c r="S46" s="32"/>
      <c r="T46" s="32"/>
      <c r="U46" s="32"/>
      <c r="V46" s="32"/>
      <c r="W46" s="32"/>
      <c r="X46" s="32"/>
      <c r="Y46" s="32"/>
    </row>
    <row r="47" spans="2:25" ht="12" customHeight="1">
      <c r="B47" s="200" t="s">
        <v>400</v>
      </c>
      <c r="C47" s="104"/>
      <c r="D47" s="196">
        <v>6.9</v>
      </c>
      <c r="E47" s="196">
        <v>6.9</v>
      </c>
      <c r="F47" s="376">
        <v>1</v>
      </c>
      <c r="G47" s="196">
        <v>6.9</v>
      </c>
      <c r="H47" s="107" t="s">
        <v>24</v>
      </c>
      <c r="I47" s="377" t="s">
        <v>408</v>
      </c>
      <c r="J47" s="377" t="s">
        <v>411</v>
      </c>
      <c r="K47" s="405">
        <v>2024</v>
      </c>
      <c r="L47" s="107"/>
      <c r="M47" s="32"/>
      <c r="N47" s="375"/>
      <c r="O47" s="32"/>
      <c r="P47" s="32"/>
      <c r="Q47" s="32"/>
      <c r="R47" s="32"/>
      <c r="S47" s="32"/>
      <c r="T47" s="32"/>
      <c r="U47" s="32"/>
      <c r="V47" s="32"/>
      <c r="W47" s="32"/>
      <c r="X47" s="32"/>
      <c r="Y47" s="32"/>
    </row>
    <row r="48" spans="2:25" ht="12" customHeight="1">
      <c r="B48" s="200" t="s">
        <v>401</v>
      </c>
      <c r="C48" s="104"/>
      <c r="D48" s="196">
        <v>45</v>
      </c>
      <c r="E48" s="196">
        <v>45</v>
      </c>
      <c r="F48" s="376">
        <v>1</v>
      </c>
      <c r="G48" s="196">
        <v>45</v>
      </c>
      <c r="H48" s="107" t="s">
        <v>24</v>
      </c>
      <c r="I48" s="377" t="s">
        <v>63</v>
      </c>
      <c r="J48" s="377" t="s">
        <v>414</v>
      </c>
      <c r="K48" s="405">
        <v>2028</v>
      </c>
      <c r="L48" s="107"/>
      <c r="M48" s="32"/>
      <c r="N48" s="375"/>
      <c r="O48" s="32"/>
      <c r="P48" s="32"/>
      <c r="Q48" s="32"/>
      <c r="R48" s="32"/>
      <c r="S48" s="32"/>
      <c r="T48" s="32"/>
      <c r="U48" s="32"/>
      <c r="V48" s="32"/>
      <c r="W48" s="32"/>
      <c r="X48" s="32"/>
      <c r="Y48" s="32"/>
    </row>
    <row r="49" spans="2:25" ht="12" customHeight="1">
      <c r="B49" s="200" t="s">
        <v>402</v>
      </c>
      <c r="C49" s="104"/>
      <c r="D49" s="196">
        <v>9.35</v>
      </c>
      <c r="E49" s="196">
        <v>9.35</v>
      </c>
      <c r="F49" s="376">
        <v>1</v>
      </c>
      <c r="G49" s="196">
        <v>9.35</v>
      </c>
      <c r="H49" s="107" t="s">
        <v>24</v>
      </c>
      <c r="I49" s="377" t="s">
        <v>61</v>
      </c>
      <c r="J49" s="377" t="s">
        <v>416</v>
      </c>
      <c r="K49" s="405" t="s">
        <v>419</v>
      </c>
      <c r="L49" s="107"/>
      <c r="M49" s="32"/>
      <c r="N49" s="375"/>
      <c r="O49" s="32"/>
      <c r="P49" s="32"/>
      <c r="Q49" s="32"/>
      <c r="R49" s="32"/>
      <c r="S49" s="32"/>
      <c r="T49" s="32"/>
      <c r="U49" s="32"/>
      <c r="V49" s="32"/>
      <c r="W49" s="32"/>
      <c r="X49" s="32"/>
      <c r="Y49" s="32"/>
    </row>
    <row r="50" spans="2:25" ht="12" customHeight="1">
      <c r="B50" s="32" t="s">
        <v>403</v>
      </c>
      <c r="C50" s="104"/>
      <c r="D50" s="196">
        <v>0.9</v>
      </c>
      <c r="E50" s="196">
        <v>0.9</v>
      </c>
      <c r="F50" s="376">
        <v>1</v>
      </c>
      <c r="G50" s="196">
        <v>0.9</v>
      </c>
      <c r="H50" s="107" t="s">
        <v>24</v>
      </c>
      <c r="I50" s="377" t="s">
        <v>410</v>
      </c>
      <c r="J50" s="377" t="s">
        <v>416</v>
      </c>
      <c r="K50" s="405" t="s">
        <v>419</v>
      </c>
      <c r="L50" s="107"/>
      <c r="M50" s="32"/>
      <c r="N50" s="375"/>
      <c r="O50" s="32"/>
      <c r="P50" s="32"/>
      <c r="Q50" s="32"/>
      <c r="R50" s="32"/>
      <c r="S50" s="32"/>
      <c r="T50" s="32"/>
      <c r="U50" s="32"/>
      <c r="V50" s="32"/>
      <c r="W50" s="32"/>
      <c r="X50" s="32"/>
      <c r="Y50" s="32"/>
    </row>
    <row r="51" spans="2:25" ht="12" customHeight="1">
      <c r="B51" s="200" t="s">
        <v>404</v>
      </c>
      <c r="C51" s="104"/>
      <c r="D51" s="196">
        <v>2.4750000000000001</v>
      </c>
      <c r="E51" s="196">
        <v>2.4750000000000001</v>
      </c>
      <c r="F51" s="402">
        <v>0.5</v>
      </c>
      <c r="G51" s="401"/>
      <c r="H51" s="403" t="s">
        <v>112</v>
      </c>
      <c r="I51" s="377" t="s">
        <v>168</v>
      </c>
      <c r="J51" s="377" t="s">
        <v>48</v>
      </c>
      <c r="K51" s="405">
        <v>2025</v>
      </c>
      <c r="L51" s="107"/>
      <c r="M51" s="32"/>
      <c r="N51" s="375"/>
      <c r="O51" s="32"/>
      <c r="P51" s="32"/>
      <c r="Q51" s="32"/>
      <c r="R51" s="32"/>
      <c r="S51" s="32"/>
      <c r="T51" s="32"/>
      <c r="U51" s="32"/>
      <c r="V51" s="32"/>
      <c r="W51" s="32"/>
      <c r="X51" s="32"/>
      <c r="Y51" s="32"/>
    </row>
    <row r="52" spans="2:25" ht="12" customHeight="1">
      <c r="B52" s="200" t="s">
        <v>405</v>
      </c>
      <c r="C52" s="104"/>
      <c r="D52" s="196">
        <v>2.5499999999999998</v>
      </c>
      <c r="E52" s="196">
        <v>2.5499999999999998</v>
      </c>
      <c r="F52" s="402">
        <v>0.5</v>
      </c>
      <c r="G52" s="401"/>
      <c r="H52" s="403" t="s">
        <v>112</v>
      </c>
      <c r="I52" s="377" t="s">
        <v>406</v>
      </c>
      <c r="J52" s="377" t="s">
        <v>48</v>
      </c>
      <c r="K52" s="405">
        <v>2024</v>
      </c>
      <c r="L52" s="107"/>
      <c r="M52" s="32"/>
      <c r="N52" s="375"/>
      <c r="O52" s="32"/>
      <c r="P52" s="32"/>
      <c r="Q52" s="32"/>
      <c r="R52" s="32"/>
      <c r="S52" s="32"/>
      <c r="T52" s="32"/>
      <c r="U52" s="32"/>
      <c r="V52" s="32"/>
      <c r="W52" s="32"/>
      <c r="X52" s="32"/>
      <c r="Y52" s="32"/>
    </row>
    <row r="53" spans="2:25" ht="12" customHeight="1">
      <c r="B53" s="127" t="s">
        <v>73</v>
      </c>
      <c r="C53" s="122"/>
      <c r="D53" s="195">
        <f>SUM(D34:D52)</f>
        <v>326.77500000000003</v>
      </c>
      <c r="E53" s="195">
        <f>SUM(E34:E52)</f>
        <v>326.77500000000003</v>
      </c>
      <c r="F53" s="122"/>
      <c r="G53" s="195">
        <f>SUM(G34:G52)</f>
        <v>321.75</v>
      </c>
      <c r="H53" s="126"/>
      <c r="I53" s="126"/>
      <c r="J53" s="126"/>
      <c r="K53" s="406"/>
      <c r="L53" s="126"/>
      <c r="M53" s="32"/>
      <c r="N53" s="375"/>
      <c r="O53" s="32"/>
      <c r="P53" s="32"/>
      <c r="Q53" s="32"/>
      <c r="R53" s="32"/>
      <c r="S53" s="32"/>
      <c r="T53" s="32"/>
      <c r="U53" s="32"/>
      <c r="V53" s="32"/>
      <c r="W53" s="32"/>
      <c r="X53" s="32"/>
      <c r="Y53" s="32"/>
    </row>
    <row r="54" spans="2:25" ht="12" customHeight="1">
      <c r="B54" s="200" t="s">
        <v>487</v>
      </c>
      <c r="C54" s="107"/>
      <c r="D54" s="196">
        <v>28.8</v>
      </c>
      <c r="E54" s="196">
        <v>28.8</v>
      </c>
      <c r="F54" s="402">
        <v>1</v>
      </c>
      <c r="G54" s="463">
        <v>0</v>
      </c>
      <c r="H54" s="403" t="s">
        <v>24</v>
      </c>
      <c r="I54" s="405" t="s">
        <v>514</v>
      </c>
      <c r="J54" s="403" t="s">
        <v>414</v>
      </c>
      <c r="K54" s="405" t="s">
        <v>516</v>
      </c>
      <c r="L54" s="400"/>
      <c r="M54" s="32"/>
      <c r="N54" s="449"/>
      <c r="O54" s="32"/>
      <c r="P54" s="32"/>
      <c r="Q54" s="32"/>
      <c r="R54" s="32"/>
      <c r="S54" s="32"/>
      <c r="T54" s="32"/>
      <c r="U54" s="32"/>
      <c r="V54" s="32"/>
      <c r="W54" s="32"/>
      <c r="X54" s="32"/>
      <c r="Y54" s="32"/>
    </row>
    <row r="55" spans="2:25" ht="12" customHeight="1">
      <c r="B55" s="399" t="s">
        <v>418</v>
      </c>
      <c r="C55" s="400"/>
      <c r="D55" s="401">
        <v>62</v>
      </c>
      <c r="E55" s="404">
        <v>62</v>
      </c>
      <c r="F55" s="402">
        <v>1</v>
      </c>
      <c r="G55" s="463">
        <v>0</v>
      </c>
      <c r="H55" s="403" t="s">
        <v>24</v>
      </c>
      <c r="I55" s="405" t="s">
        <v>514</v>
      </c>
      <c r="J55" s="403" t="s">
        <v>414</v>
      </c>
      <c r="K55" s="405" t="s">
        <v>515</v>
      </c>
      <c r="L55" s="400"/>
      <c r="M55" s="32"/>
      <c r="N55" s="375"/>
      <c r="O55" s="32"/>
      <c r="P55" s="32"/>
      <c r="Q55" s="32"/>
      <c r="R55" s="32"/>
      <c r="S55" s="32"/>
      <c r="T55" s="32"/>
      <c r="U55" s="32"/>
      <c r="V55" s="32"/>
      <c r="W55" s="32"/>
      <c r="X55" s="32"/>
      <c r="Y55" s="32"/>
    </row>
    <row r="56" spans="2:25" ht="12" customHeight="1">
      <c r="B56" s="127" t="s">
        <v>137</v>
      </c>
      <c r="C56" s="122"/>
      <c r="D56" s="195">
        <f>SUM(D53:D55)</f>
        <v>417.57500000000005</v>
      </c>
      <c r="E56" s="195">
        <f>SUM(E53:E55)</f>
        <v>417.57500000000005</v>
      </c>
      <c r="F56" s="122"/>
      <c r="G56" s="195">
        <f>SUM(G53:G55)</f>
        <v>321.75</v>
      </c>
      <c r="H56" s="122"/>
      <c r="I56" s="122"/>
      <c r="J56" s="122"/>
      <c r="K56" s="122"/>
      <c r="L56" s="122"/>
      <c r="M56" s="32"/>
      <c r="N56" s="375"/>
      <c r="O56" s="32"/>
      <c r="P56" s="32"/>
      <c r="Q56" s="32"/>
      <c r="R56" s="32"/>
      <c r="S56" s="32"/>
      <c r="T56" s="32"/>
      <c r="U56" s="32"/>
      <c r="V56" s="32"/>
      <c r="W56" s="32"/>
      <c r="X56" s="32"/>
      <c r="Y56" s="32"/>
    </row>
    <row r="57" spans="2:25" ht="12" customHeight="1">
      <c r="C57" s="352"/>
      <c r="D57" s="120"/>
      <c r="E57" s="120"/>
      <c r="F57" s="103"/>
      <c r="G57" s="120"/>
      <c r="H57" s="103"/>
      <c r="I57" s="103"/>
      <c r="J57" s="103"/>
      <c r="K57" s="103"/>
      <c r="L57" s="103"/>
      <c r="M57" s="32"/>
      <c r="N57" s="103"/>
      <c r="O57" s="32"/>
      <c r="P57" s="32"/>
      <c r="Q57" s="32"/>
      <c r="R57" s="32"/>
      <c r="S57" s="32"/>
      <c r="T57" s="32"/>
      <c r="U57" s="32"/>
      <c r="V57" s="32"/>
      <c r="W57" s="32"/>
      <c r="X57" s="32"/>
      <c r="Y57" s="32"/>
    </row>
    <row r="58" spans="2:25" ht="21" customHeight="1">
      <c r="B58" s="119" t="s">
        <v>116</v>
      </c>
      <c r="C58" s="354"/>
      <c r="D58" s="354" t="s">
        <v>117</v>
      </c>
      <c r="E58" s="353"/>
      <c r="F58" s="150"/>
      <c r="G58" s="353"/>
      <c r="H58" s="121"/>
      <c r="I58" s="121"/>
      <c r="J58" s="121"/>
      <c r="K58" s="121"/>
      <c r="L58" s="121"/>
      <c r="M58" s="32"/>
      <c r="N58" s="103"/>
      <c r="O58" s="32"/>
      <c r="P58" s="32"/>
      <c r="Q58" s="32"/>
      <c r="R58" s="32"/>
      <c r="S58" s="32"/>
      <c r="T58" s="32"/>
      <c r="U58" s="32"/>
      <c r="V58" s="32"/>
      <c r="W58" s="32"/>
      <c r="X58" s="32"/>
      <c r="Y58" s="32"/>
    </row>
    <row r="59" spans="2:25" ht="20.100000000000001" customHeight="1">
      <c r="B59" s="193" t="s">
        <v>521</v>
      </c>
      <c r="C59" s="191"/>
      <c r="D59" s="194">
        <f>E20+E29+E56</f>
        <v>4687.5649999999996</v>
      </c>
      <c r="E59" s="191"/>
      <c r="F59" s="191"/>
      <c r="G59" s="190"/>
      <c r="H59" s="189"/>
      <c r="I59" s="189"/>
      <c r="J59" s="189"/>
      <c r="K59" s="189"/>
      <c r="L59" s="189"/>
      <c r="M59" s="32"/>
      <c r="N59" s="103"/>
      <c r="O59" s="32"/>
      <c r="P59" s="32"/>
      <c r="Q59" s="32"/>
      <c r="R59" s="32"/>
      <c r="S59" s="32"/>
      <c r="T59" s="32"/>
      <c r="U59" s="32"/>
      <c r="V59" s="32"/>
      <c r="W59" s="32"/>
      <c r="X59" s="32"/>
      <c r="Y59" s="32"/>
    </row>
    <row r="60" spans="2:25" ht="20.100000000000001" customHeight="1">
      <c r="B60" s="193" t="s">
        <v>522</v>
      </c>
      <c r="C60" s="191"/>
      <c r="D60" s="192">
        <f>E16+E26+E53</f>
        <v>3350.7649999999999</v>
      </c>
      <c r="E60" s="116"/>
      <c r="F60" s="191"/>
      <c r="G60" s="190"/>
      <c r="H60" s="189"/>
      <c r="I60" s="189"/>
      <c r="J60" s="189"/>
      <c r="K60" s="189"/>
      <c r="L60" s="189"/>
      <c r="M60" s="32"/>
      <c r="N60" s="103"/>
      <c r="O60" s="32"/>
      <c r="P60" s="32"/>
      <c r="Q60" s="32"/>
      <c r="R60" s="32"/>
      <c r="S60" s="32"/>
      <c r="T60" s="32"/>
      <c r="U60" s="32"/>
      <c r="V60" s="32"/>
      <c r="W60" s="32"/>
      <c r="X60" s="32"/>
      <c r="Y60" s="32"/>
    </row>
    <row r="61" spans="2:25" ht="20.100000000000001" customHeight="1">
      <c r="B61" s="193" t="s">
        <v>142</v>
      </c>
      <c r="C61" s="191"/>
      <c r="D61" s="192">
        <f>G16+G26+G53</f>
        <v>3295.74</v>
      </c>
      <c r="E61" s="189"/>
      <c r="F61" s="191"/>
      <c r="G61" s="190"/>
      <c r="H61" s="189"/>
      <c r="I61" s="189"/>
      <c r="J61" s="189"/>
      <c r="K61" s="189"/>
      <c r="L61" s="189"/>
      <c r="M61" s="32"/>
      <c r="N61" s="103"/>
      <c r="O61" s="32"/>
      <c r="P61" s="32"/>
      <c r="Q61" s="32"/>
      <c r="R61" s="32"/>
      <c r="S61" s="32"/>
      <c r="T61" s="32"/>
      <c r="U61" s="32"/>
      <c r="V61" s="32"/>
      <c r="W61" s="32"/>
      <c r="X61" s="32"/>
      <c r="Y61" s="32"/>
    </row>
    <row r="62" spans="2:25" s="96" customFormat="1" ht="12" customHeight="1">
      <c r="B62" s="301" t="s">
        <v>143</v>
      </c>
      <c r="C62" s="97"/>
      <c r="D62" s="97"/>
      <c r="E62" s="102"/>
      <c r="F62" s="97"/>
      <c r="G62" s="101"/>
      <c r="H62" s="97"/>
      <c r="I62" s="97"/>
      <c r="J62" s="97"/>
      <c r="K62" s="97"/>
      <c r="L62" s="98"/>
      <c r="M62" s="98"/>
      <c r="N62" s="98"/>
      <c r="O62" s="97"/>
      <c r="P62" s="97"/>
      <c r="Q62" s="97"/>
      <c r="R62" s="97"/>
      <c r="S62" s="97"/>
      <c r="T62" s="97"/>
      <c r="U62" s="97"/>
      <c r="V62" s="97"/>
      <c r="W62" s="97"/>
      <c r="X62" s="97"/>
      <c r="Y62" s="97"/>
    </row>
    <row r="63" spans="2:25" s="96" customFormat="1" ht="12" customHeight="1">
      <c r="B63" s="302" t="s">
        <v>144</v>
      </c>
      <c r="C63" s="97"/>
      <c r="D63" s="97"/>
      <c r="E63" s="100"/>
      <c r="F63" s="97"/>
      <c r="G63" s="97"/>
      <c r="H63" s="97"/>
      <c r="I63" s="97"/>
      <c r="J63" s="97"/>
      <c r="K63" s="97"/>
      <c r="L63" s="98"/>
      <c r="M63" s="98"/>
      <c r="N63" s="98"/>
      <c r="O63" s="97"/>
      <c r="P63" s="97"/>
      <c r="Q63" s="97"/>
      <c r="R63" s="97"/>
      <c r="S63" s="97"/>
      <c r="T63" s="97"/>
      <c r="U63" s="97"/>
      <c r="V63" s="97"/>
      <c r="W63" s="97"/>
      <c r="X63" s="97"/>
      <c r="Y63" s="97"/>
    </row>
    <row r="64" spans="2:25" s="96" customFormat="1" ht="12" customHeight="1">
      <c r="B64" s="301" t="s">
        <v>145</v>
      </c>
      <c r="C64" s="97"/>
      <c r="D64" s="97"/>
      <c r="E64" s="97"/>
      <c r="F64" s="97"/>
      <c r="G64" s="97"/>
      <c r="H64" s="97"/>
      <c r="I64" s="97"/>
      <c r="J64" s="97"/>
      <c r="K64" s="97"/>
      <c r="L64" s="98"/>
      <c r="M64" s="98"/>
      <c r="N64" s="98"/>
      <c r="O64" s="97"/>
      <c r="P64" s="97"/>
      <c r="Q64" s="97"/>
      <c r="R64" s="97"/>
      <c r="S64" s="97"/>
      <c r="T64" s="97"/>
      <c r="U64" s="97"/>
      <c r="V64" s="97"/>
      <c r="W64" s="97"/>
      <c r="X64" s="97"/>
      <c r="Y64" s="97"/>
    </row>
    <row r="65" spans="2:25" s="96" customFormat="1" ht="10.5">
      <c r="B65" s="299" t="s">
        <v>439</v>
      </c>
      <c r="C65" s="97"/>
      <c r="D65" s="97"/>
      <c r="E65" s="97"/>
      <c r="F65" s="97"/>
      <c r="G65" s="97"/>
      <c r="H65" s="97"/>
      <c r="I65" s="97"/>
      <c r="J65" s="97"/>
      <c r="K65" s="97"/>
      <c r="L65" s="98"/>
      <c r="M65" s="98"/>
      <c r="N65" s="98"/>
      <c r="O65" s="97"/>
      <c r="P65" s="97"/>
      <c r="Q65" s="97"/>
      <c r="R65" s="97"/>
      <c r="S65" s="97"/>
      <c r="T65" s="97"/>
      <c r="U65" s="97"/>
      <c r="V65" s="97"/>
      <c r="W65" s="97"/>
      <c r="X65" s="97"/>
      <c r="Y65" s="97"/>
    </row>
    <row r="66" spans="2:25" s="96" customFormat="1" ht="10.5">
      <c r="B66" s="299" t="s">
        <v>146</v>
      </c>
      <c r="C66" s="97"/>
      <c r="D66" s="97"/>
      <c r="E66" s="97"/>
      <c r="F66" s="97"/>
      <c r="G66" s="97"/>
      <c r="H66" s="97"/>
      <c r="I66" s="97"/>
      <c r="J66" s="97"/>
      <c r="K66" s="97"/>
      <c r="L66" s="98"/>
      <c r="M66" s="98"/>
      <c r="N66" s="98"/>
      <c r="O66" s="97"/>
      <c r="P66" s="97"/>
      <c r="Q66" s="97"/>
      <c r="R66" s="97"/>
      <c r="S66" s="97"/>
      <c r="T66" s="97"/>
      <c r="U66" s="97"/>
      <c r="V66" s="97"/>
      <c r="W66" s="97"/>
      <c r="X66" s="97"/>
      <c r="Y66" s="97"/>
    </row>
    <row r="67" spans="2:25" s="96" customFormat="1" ht="10.5">
      <c r="B67" s="9"/>
      <c r="C67" s="97"/>
      <c r="D67" s="97"/>
      <c r="E67" s="97"/>
      <c r="F67" s="97"/>
      <c r="G67" s="97"/>
      <c r="H67" s="97"/>
      <c r="I67" s="97"/>
      <c r="J67" s="97"/>
      <c r="K67" s="97"/>
      <c r="L67" s="98"/>
      <c r="M67" s="98"/>
      <c r="N67" s="98"/>
      <c r="O67" s="97"/>
      <c r="P67" s="97"/>
      <c r="Q67" s="97"/>
      <c r="R67" s="97"/>
      <c r="S67" s="97"/>
      <c r="T67" s="97"/>
      <c r="U67" s="97"/>
      <c r="V67" s="97"/>
      <c r="W67" s="97"/>
      <c r="X67" s="97"/>
      <c r="Y67" s="97"/>
    </row>
    <row r="68" spans="2:25" s="96" customFormat="1" ht="10.5">
      <c r="B68" s="9"/>
      <c r="C68" s="97"/>
      <c r="D68" s="97"/>
      <c r="E68" s="97"/>
      <c r="F68" s="97"/>
      <c r="G68" s="97"/>
      <c r="H68" s="97"/>
      <c r="I68" s="97"/>
      <c r="J68" s="97"/>
      <c r="K68" s="97"/>
      <c r="L68" s="98"/>
      <c r="M68" s="98"/>
      <c r="N68" s="98"/>
      <c r="O68" s="97"/>
      <c r="P68" s="97"/>
      <c r="Q68" s="97"/>
      <c r="R68" s="97"/>
      <c r="S68" s="97"/>
      <c r="T68" s="97"/>
      <c r="U68" s="97"/>
      <c r="V68" s="97"/>
      <c r="W68" s="97"/>
      <c r="X68" s="97"/>
      <c r="Y68" s="97"/>
    </row>
    <row r="69" spans="2:25" s="96" customFormat="1" ht="10.5">
      <c r="B69" s="9"/>
      <c r="C69" s="97"/>
      <c r="D69" s="97"/>
      <c r="E69" s="97"/>
      <c r="F69" s="97"/>
      <c r="G69" s="97"/>
      <c r="H69" s="97"/>
      <c r="I69" s="97"/>
      <c r="J69" s="97"/>
      <c r="K69" s="97"/>
      <c r="L69" s="98"/>
      <c r="M69" s="98"/>
      <c r="N69" s="98"/>
      <c r="O69" s="97"/>
      <c r="P69" s="97"/>
      <c r="Q69" s="97"/>
      <c r="R69" s="97"/>
      <c r="S69" s="97"/>
      <c r="T69" s="97"/>
      <c r="U69" s="97"/>
      <c r="V69" s="97"/>
      <c r="W69" s="97"/>
      <c r="X69" s="97"/>
      <c r="Y69" s="97"/>
    </row>
    <row r="70" spans="2:25" s="96" customFormat="1" ht="10.5">
      <c r="B70" s="188"/>
      <c r="C70" s="97"/>
      <c r="D70" s="97"/>
      <c r="E70" s="97"/>
      <c r="F70" s="97"/>
      <c r="G70" s="97"/>
      <c r="H70" s="97"/>
      <c r="I70" s="97"/>
      <c r="J70" s="97"/>
      <c r="K70" s="97"/>
      <c r="L70" s="98"/>
      <c r="M70" s="98"/>
      <c r="N70" s="98"/>
      <c r="O70" s="97"/>
      <c r="P70" s="97"/>
      <c r="Q70" s="97"/>
      <c r="R70" s="97"/>
      <c r="S70" s="97"/>
      <c r="T70" s="97"/>
      <c r="U70" s="97"/>
      <c r="V70" s="97"/>
      <c r="W70" s="97"/>
      <c r="X70" s="97"/>
      <c r="Y70" s="97"/>
    </row>
    <row r="71" spans="2:25" s="96" customFormat="1" ht="10.5">
      <c r="B71" s="188"/>
      <c r="C71" s="97"/>
      <c r="D71" s="97"/>
      <c r="E71" s="97"/>
      <c r="F71" s="97"/>
      <c r="G71" s="97"/>
      <c r="H71" s="97"/>
      <c r="I71" s="97"/>
      <c r="J71" s="97"/>
      <c r="K71" s="97"/>
      <c r="L71" s="98"/>
      <c r="M71" s="98"/>
      <c r="N71" s="98"/>
      <c r="O71" s="97"/>
      <c r="P71" s="97"/>
      <c r="Q71" s="97"/>
      <c r="R71" s="97"/>
      <c r="S71" s="97"/>
      <c r="T71" s="97"/>
      <c r="U71" s="97"/>
      <c r="V71" s="97"/>
      <c r="W71" s="97"/>
      <c r="X71" s="97"/>
      <c r="Y71" s="97"/>
    </row>
    <row r="72" spans="2:25" s="96" customFormat="1" ht="10.5">
      <c r="B72" s="188"/>
      <c r="C72" s="97"/>
      <c r="D72" s="97"/>
      <c r="E72" s="97"/>
      <c r="F72" s="97"/>
      <c r="G72" s="97"/>
      <c r="H72" s="97"/>
      <c r="I72" s="97"/>
      <c r="J72" s="97"/>
      <c r="K72" s="97"/>
      <c r="L72" s="98"/>
      <c r="M72" s="98"/>
      <c r="N72" s="98"/>
      <c r="O72" s="97"/>
      <c r="P72" s="97"/>
      <c r="Q72" s="97"/>
      <c r="R72" s="97"/>
      <c r="S72" s="97"/>
      <c r="T72" s="97"/>
      <c r="U72" s="97"/>
      <c r="V72" s="97"/>
      <c r="W72" s="97"/>
      <c r="X72" s="97"/>
      <c r="Y72" s="97"/>
    </row>
    <row r="73" spans="2:25">
      <c r="B73" s="32"/>
      <c r="C73" s="32"/>
      <c r="D73" s="32"/>
      <c r="E73" s="32"/>
      <c r="F73" s="32"/>
      <c r="G73" s="32"/>
      <c r="H73" s="32"/>
      <c r="I73" s="32"/>
      <c r="J73" s="32"/>
      <c r="K73" s="32"/>
      <c r="L73" s="352"/>
      <c r="M73" s="352"/>
      <c r="N73" s="352"/>
      <c r="O73" s="32"/>
      <c r="P73" s="32"/>
      <c r="Q73" s="32"/>
      <c r="R73" s="32"/>
      <c r="S73" s="32"/>
      <c r="T73" s="32"/>
      <c r="U73" s="32"/>
      <c r="V73" s="32"/>
      <c r="W73" s="32"/>
      <c r="X73" s="32"/>
      <c r="Y73" s="32"/>
    </row>
    <row r="74" spans="2:25">
      <c r="B74" s="32"/>
      <c r="C74" s="32"/>
      <c r="D74" s="32"/>
      <c r="E74" s="32"/>
      <c r="F74" s="32"/>
      <c r="G74" s="32"/>
      <c r="H74" s="32"/>
      <c r="I74" s="32"/>
      <c r="J74" s="32"/>
      <c r="K74" s="32"/>
      <c r="L74" s="352"/>
      <c r="M74" s="352"/>
      <c r="N74" s="352"/>
      <c r="O74" s="32"/>
      <c r="P74" s="32"/>
      <c r="Q74" s="32"/>
      <c r="R74" s="32"/>
      <c r="S74" s="32"/>
      <c r="T74" s="32"/>
      <c r="U74" s="32"/>
      <c r="V74" s="32"/>
      <c r="W74" s="32"/>
      <c r="X74" s="32"/>
      <c r="Y74" s="32"/>
    </row>
  </sheetData>
  <mergeCells count="12">
    <mergeCell ref="I4:I5"/>
    <mergeCell ref="D4:D5"/>
    <mergeCell ref="E4:E5"/>
    <mergeCell ref="F4:F5"/>
    <mergeCell ref="G4:G5"/>
    <mergeCell ref="H4:H5"/>
    <mergeCell ref="I31:I32"/>
    <mergeCell ref="D31:D32"/>
    <mergeCell ref="E31:E32"/>
    <mergeCell ref="F31:F32"/>
    <mergeCell ref="G31:G32"/>
    <mergeCell ref="H31:H32"/>
  </mergeCells>
  <conditionalFormatting sqref="H16:J16 M2:M12 F7:F12 H11:I12 H33:J52 M20:M24 H22:J23 M16 H26:J28 M26:M28 F23:F24 H24 J24 H14:I14 M14 F14">
    <cfRule type="expression" dxfId="218" priority="124">
      <formula>M2=0</formula>
    </cfRule>
  </conditionalFormatting>
  <conditionalFormatting sqref="D3:D10 B3">
    <cfRule type="expression" dxfId="217" priority="122">
      <formula>N3=0</formula>
    </cfRule>
  </conditionalFormatting>
  <conditionalFormatting sqref="E2">
    <cfRule type="expression" dxfId="216" priority="121">
      <formula>L2=0</formula>
    </cfRule>
  </conditionalFormatting>
  <conditionalFormatting sqref="E3:E10">
    <cfRule type="expression" dxfId="215" priority="123">
      <formula>O3=0</formula>
    </cfRule>
  </conditionalFormatting>
  <conditionalFormatting sqref="D2">
    <cfRule type="expression" dxfId="214" priority="120">
      <formula>K2=0</formula>
    </cfRule>
  </conditionalFormatting>
  <conditionalFormatting sqref="C2:C10">
    <cfRule type="expression" dxfId="213" priority="119">
      <formula>J2=0</formula>
    </cfRule>
  </conditionalFormatting>
  <conditionalFormatting sqref="K16 D22:E24 K22:K24 F22:G22 N12:P12 G12 N16:P16 D16:G16 D12:E12 N20:P24 D33:G52 N26:P28 D26:G28">
    <cfRule type="expression" dxfId="212" priority="118">
      <formula>#REF!=0</formula>
    </cfRule>
  </conditionalFormatting>
  <conditionalFormatting sqref="C12 C16 C33:C52 C22:C24 C26:C28">
    <cfRule type="expression" dxfId="211" priority="117">
      <formula>#REF!=0</formula>
    </cfRule>
  </conditionalFormatting>
  <conditionalFormatting sqref="B12 J12:K12 B16 B33:B52 K33:K52 B26:B27 K26:K28">
    <cfRule type="expression" dxfId="210" priority="116">
      <formula>#REF!=0</formula>
    </cfRule>
  </conditionalFormatting>
  <conditionalFormatting sqref="H2:J6 H7:I10">
    <cfRule type="expression" dxfId="209" priority="111">
      <formula>O2=0</formula>
    </cfRule>
  </conditionalFormatting>
  <conditionalFormatting sqref="L2 L4 L6:L12 L33:L52 L22:L24 L16 L26:L28 L14">
    <cfRule type="expression" dxfId="208" priority="112">
      <formula>R2=0</formula>
    </cfRule>
  </conditionalFormatting>
  <conditionalFormatting sqref="K2 K4:K10">
    <cfRule type="expression" dxfId="207" priority="113">
      <formula>#REF!=0</formula>
    </cfRule>
  </conditionalFormatting>
  <conditionalFormatting sqref="L3">
    <cfRule type="expression" dxfId="206" priority="109">
      <formula>R3=0</formula>
    </cfRule>
  </conditionalFormatting>
  <conditionalFormatting sqref="K3">
    <cfRule type="expression" dxfId="205" priority="110">
      <formula>#REF!=0</formula>
    </cfRule>
  </conditionalFormatting>
  <conditionalFormatting sqref="N2:P12">
    <cfRule type="expression" dxfId="204" priority="114">
      <formula>#REF!=0</formula>
    </cfRule>
  </conditionalFormatting>
  <conditionalFormatting sqref="G2:G10">
    <cfRule type="expression" dxfId="203" priority="108">
      <formula>N2=0</formula>
    </cfRule>
  </conditionalFormatting>
  <conditionalFormatting sqref="F2">
    <cfRule type="expression" dxfId="202" priority="107">
      <formula>M2=0</formula>
    </cfRule>
  </conditionalFormatting>
  <conditionalFormatting sqref="F4:F6">
    <cfRule type="expression" dxfId="201" priority="106">
      <formula>M4=0</formula>
    </cfRule>
  </conditionalFormatting>
  <conditionalFormatting sqref="F3">
    <cfRule type="expression" dxfId="200" priority="115">
      <formula>O3=0</formula>
    </cfRule>
  </conditionalFormatting>
  <conditionalFormatting sqref="G23:G24">
    <cfRule type="expression" dxfId="199" priority="105">
      <formula>#REF!=0</formula>
    </cfRule>
  </conditionalFormatting>
  <conditionalFormatting sqref="H20:J21">
    <cfRule type="expression" dxfId="198" priority="104">
      <formula>O20=0</formula>
    </cfRule>
  </conditionalFormatting>
  <conditionalFormatting sqref="D20:E21">
    <cfRule type="expression" dxfId="197" priority="103">
      <formula>#REF!=0</formula>
    </cfRule>
  </conditionalFormatting>
  <conditionalFormatting sqref="C20:C21">
    <cfRule type="expression" dxfId="196" priority="102">
      <formula>#REF!=0</formula>
    </cfRule>
  </conditionalFormatting>
  <conditionalFormatting sqref="B20:B21">
    <cfRule type="expression" dxfId="195" priority="101">
      <formula>#REF!=0</formula>
    </cfRule>
  </conditionalFormatting>
  <conditionalFormatting sqref="K20:K21">
    <cfRule type="expression" dxfId="194" priority="99">
      <formula>#REF!=0</formula>
    </cfRule>
  </conditionalFormatting>
  <conditionalFormatting sqref="L20:L21">
    <cfRule type="expression" dxfId="193" priority="100">
      <formula>R20=0</formula>
    </cfRule>
  </conditionalFormatting>
  <conditionalFormatting sqref="F20:F21">
    <cfRule type="expression" dxfId="192" priority="98">
      <formula>#REF!=0</formula>
    </cfRule>
  </conditionalFormatting>
  <conditionalFormatting sqref="H29:J30 J55">
    <cfRule type="expression" dxfId="191" priority="90">
      <formula>O29=0</formula>
    </cfRule>
  </conditionalFormatting>
  <conditionalFormatting sqref="D29:E30 D55:E55">
    <cfRule type="expression" dxfId="190" priority="89">
      <formula>#REF!=0</formula>
    </cfRule>
  </conditionalFormatting>
  <conditionalFormatting sqref="C29:C30 C55">
    <cfRule type="expression" dxfId="189" priority="88">
      <formula>#REF!=0</formula>
    </cfRule>
  </conditionalFormatting>
  <conditionalFormatting sqref="B29:B30 B55">
    <cfRule type="expression" dxfId="188" priority="87">
      <formula>#REF!=0</formula>
    </cfRule>
  </conditionalFormatting>
  <conditionalFormatting sqref="K29:K30 K55">
    <cfRule type="expression" dxfId="187" priority="85">
      <formula>#REF!=0</formula>
    </cfRule>
  </conditionalFormatting>
  <conditionalFormatting sqref="L29:L30 L55">
    <cfRule type="expression" dxfId="186" priority="86">
      <formula>R29=0</formula>
    </cfRule>
  </conditionalFormatting>
  <conditionalFormatting sqref="F29:G30 G55">
    <cfRule type="expression" dxfId="185" priority="84">
      <formula>#REF!=0</formula>
    </cfRule>
  </conditionalFormatting>
  <conditionalFormatting sqref="G20:G21">
    <cfRule type="expression" dxfId="184" priority="83">
      <formula>#REF!=0</formula>
    </cfRule>
  </conditionalFormatting>
  <conditionalFormatting sqref="J7">
    <cfRule type="expression" dxfId="183" priority="82">
      <formula>#REF!=0</formula>
    </cfRule>
  </conditionalFormatting>
  <conditionalFormatting sqref="J8">
    <cfRule type="expression" dxfId="182" priority="81">
      <formula>#REF!=0</formula>
    </cfRule>
  </conditionalFormatting>
  <conditionalFormatting sqref="J9:J10">
    <cfRule type="expression" dxfId="181" priority="80">
      <formula>#REF!=0</formula>
    </cfRule>
  </conditionalFormatting>
  <conditionalFormatting sqref="L5">
    <cfRule type="expression" dxfId="180" priority="79">
      <formula>#REF!=0</formula>
    </cfRule>
  </conditionalFormatting>
  <conditionalFormatting sqref="D11:E12">
    <cfRule type="expression" dxfId="179" priority="76">
      <formula>#REF!=0</formula>
    </cfRule>
  </conditionalFormatting>
  <conditionalFormatting sqref="C11:C12">
    <cfRule type="expression" dxfId="178" priority="75">
      <formula>#REF!=0</formula>
    </cfRule>
  </conditionalFormatting>
  <conditionalFormatting sqref="B11:B12">
    <cfRule type="expression" dxfId="177" priority="74">
      <formula>#REF!=0</formula>
    </cfRule>
  </conditionalFormatting>
  <conditionalFormatting sqref="G11:G12">
    <cfRule type="expression" dxfId="176" priority="72">
      <formula>#REF!=0</formula>
    </cfRule>
  </conditionalFormatting>
  <conditionalFormatting sqref="J11:J12">
    <cfRule type="expression" dxfId="175" priority="68">
      <formula>#REF!=0</formula>
    </cfRule>
  </conditionalFormatting>
  <conditionalFormatting sqref="K11:K12">
    <cfRule type="expression" dxfId="174" priority="67">
      <formula>#REF!=0</formula>
    </cfRule>
  </conditionalFormatting>
  <conditionalFormatting sqref="G12">
    <cfRule type="expression" dxfId="173" priority="66">
      <formula>#REF!=0</formula>
    </cfRule>
  </conditionalFormatting>
  <conditionalFormatting sqref="F13 I13 M13">
    <cfRule type="expression" dxfId="172" priority="65">
      <formula>M13=0</formula>
    </cfRule>
  </conditionalFormatting>
  <conditionalFormatting sqref="N13:P13 D13">
    <cfRule type="expression" dxfId="171" priority="64">
      <formula>#REF!=0</formula>
    </cfRule>
  </conditionalFormatting>
  <conditionalFormatting sqref="C13">
    <cfRule type="expression" dxfId="170" priority="63">
      <formula>#REF!=0</formula>
    </cfRule>
  </conditionalFormatting>
  <conditionalFormatting sqref="J13:K13 B13">
    <cfRule type="expression" dxfId="169" priority="62">
      <formula>#REF!=0</formula>
    </cfRule>
  </conditionalFormatting>
  <conditionalFormatting sqref="L13">
    <cfRule type="expression" dxfId="168" priority="61">
      <formula>R13=0</formula>
    </cfRule>
  </conditionalFormatting>
  <conditionalFormatting sqref="D31:D32">
    <cfRule type="expression" dxfId="167" priority="59">
      <formula>P31=0</formula>
    </cfRule>
  </conditionalFormatting>
  <conditionalFormatting sqref="E31:E32">
    <cfRule type="expression" dxfId="166" priority="60">
      <formula>O31=0</formula>
    </cfRule>
  </conditionalFormatting>
  <conditionalFormatting sqref="C31:C32">
    <cfRule type="expression" dxfId="165" priority="58">
      <formula>J31=0</formula>
    </cfRule>
  </conditionalFormatting>
  <conditionalFormatting sqref="H31:J32">
    <cfRule type="expression" dxfId="164" priority="55">
      <formula>O31=0</formula>
    </cfRule>
  </conditionalFormatting>
  <conditionalFormatting sqref="L31">
    <cfRule type="expression" dxfId="163" priority="56">
      <formula>R31=0</formula>
    </cfRule>
  </conditionalFormatting>
  <conditionalFormatting sqref="K31:K32">
    <cfRule type="expression" dxfId="162" priority="57">
      <formula>#REF!=0</formula>
    </cfRule>
  </conditionalFormatting>
  <conditionalFormatting sqref="G31:G32">
    <cfRule type="expression" dxfId="161" priority="54">
      <formula>N31=0</formula>
    </cfRule>
  </conditionalFormatting>
  <conditionalFormatting sqref="F31:F32">
    <cfRule type="expression" dxfId="160" priority="53">
      <formula>M31=0</formula>
    </cfRule>
  </conditionalFormatting>
  <conditionalFormatting sqref="L32">
    <cfRule type="expression" dxfId="159" priority="52">
      <formula>#REF!=0</formula>
    </cfRule>
  </conditionalFormatting>
  <conditionalFormatting sqref="H53:J53 H54">
    <cfRule type="expression" dxfId="158" priority="51">
      <formula>O53=0</formula>
    </cfRule>
  </conditionalFormatting>
  <conditionalFormatting sqref="K53:K54 D53:G53 D54:E54 G54">
    <cfRule type="expression" dxfId="157" priority="50">
      <formula>#REF!=0</formula>
    </cfRule>
  </conditionalFormatting>
  <conditionalFormatting sqref="C53:C54">
    <cfRule type="expression" dxfId="156" priority="49">
      <formula>#REF!=0</formula>
    </cfRule>
  </conditionalFormatting>
  <conditionalFormatting sqref="B53:B54">
    <cfRule type="expression" dxfId="155" priority="48">
      <formula>#REF!=0</formula>
    </cfRule>
  </conditionalFormatting>
  <conditionalFormatting sqref="L53:L54">
    <cfRule type="expression" dxfId="154" priority="47">
      <formula>R53=0</formula>
    </cfRule>
  </conditionalFormatting>
  <conditionalFormatting sqref="H56:J56">
    <cfRule type="expression" dxfId="153" priority="46">
      <formula>O56=0</formula>
    </cfRule>
  </conditionalFormatting>
  <conditionalFormatting sqref="D56:E56">
    <cfRule type="expression" dxfId="152" priority="45">
      <formula>#REF!=0</formula>
    </cfRule>
  </conditionalFormatting>
  <conditionalFormatting sqref="C56">
    <cfRule type="expression" dxfId="151" priority="44">
      <formula>#REF!=0</formula>
    </cfRule>
  </conditionalFormatting>
  <conditionalFormatting sqref="B56">
    <cfRule type="expression" dxfId="150" priority="43">
      <formula>#REF!=0</formula>
    </cfRule>
  </conditionalFormatting>
  <conditionalFormatting sqref="K56">
    <cfRule type="expression" dxfId="149" priority="41">
      <formula>#REF!=0</formula>
    </cfRule>
  </conditionalFormatting>
  <conditionalFormatting sqref="L56">
    <cfRule type="expression" dxfId="148" priority="42">
      <formula>R56=0</formula>
    </cfRule>
  </conditionalFormatting>
  <conditionalFormatting sqref="F56">
    <cfRule type="expression" dxfId="147" priority="40">
      <formula>#REF!=0</formula>
    </cfRule>
  </conditionalFormatting>
  <conditionalFormatting sqref="F55">
    <cfRule type="expression" dxfId="146" priority="39">
      <formula>#REF!=0</formula>
    </cfRule>
  </conditionalFormatting>
  <conditionalFormatting sqref="H55">
    <cfRule type="expression" dxfId="145" priority="38">
      <formula>O55=0</formula>
    </cfRule>
  </conditionalFormatting>
  <conditionalFormatting sqref="I55">
    <cfRule type="expression" dxfId="144" priority="37">
      <formula>P55=0</formula>
    </cfRule>
  </conditionalFormatting>
  <conditionalFormatting sqref="G56">
    <cfRule type="expression" dxfId="143" priority="36">
      <formula>#REF!=0</formula>
    </cfRule>
  </conditionalFormatting>
  <conditionalFormatting sqref="B24">
    <cfRule type="expression" dxfId="142" priority="35">
      <formula>#REF!=0</formula>
    </cfRule>
  </conditionalFormatting>
  <conditionalFormatting sqref="G13:H13">
    <cfRule type="expression" dxfId="141" priority="34">
      <formula>#REF!=0</formula>
    </cfRule>
  </conditionalFormatting>
  <conditionalFormatting sqref="G13">
    <cfRule type="expression" dxfId="140" priority="33">
      <formula>#REF!=0</formula>
    </cfRule>
  </conditionalFormatting>
  <conditionalFormatting sqref="H13">
    <cfRule type="expression" dxfId="139" priority="32">
      <formula>#REF!=0</formula>
    </cfRule>
  </conditionalFormatting>
  <conditionalFormatting sqref="H13">
    <cfRule type="expression" dxfId="138" priority="31">
      <formula>#REF!=0</formula>
    </cfRule>
  </conditionalFormatting>
  <conditionalFormatting sqref="E13">
    <cfRule type="expression" dxfId="137" priority="30">
      <formula>#REF!=0</formula>
    </cfRule>
  </conditionalFormatting>
  <conditionalFormatting sqref="E13">
    <cfRule type="expression" dxfId="136" priority="29">
      <formula>#REF!=0</formula>
    </cfRule>
  </conditionalFormatting>
  <conditionalFormatting sqref="D14:E15 G14 N14:P15">
    <cfRule type="expression" dxfId="135" priority="27">
      <formula>#REF!=0</formula>
    </cfRule>
  </conditionalFormatting>
  <conditionalFormatting sqref="C14:C15">
    <cfRule type="expression" dxfId="134" priority="26">
      <formula>#REF!=0</formula>
    </cfRule>
  </conditionalFormatting>
  <conditionalFormatting sqref="B14:B15">
    <cfRule type="expression" dxfId="133" priority="25">
      <formula>#REF!=0</formula>
    </cfRule>
  </conditionalFormatting>
  <conditionalFormatting sqref="J14">
    <cfRule type="expression" dxfId="132" priority="22">
      <formula>#REF!=0</formula>
    </cfRule>
  </conditionalFormatting>
  <conditionalFormatting sqref="H25 M25 J25">
    <cfRule type="expression" dxfId="131" priority="20">
      <formula>O25=0</formula>
    </cfRule>
  </conditionalFormatting>
  <conditionalFormatting sqref="D25:E25 N25:P25 G25">
    <cfRule type="expression" dxfId="130" priority="19">
      <formula>#REF!=0</formula>
    </cfRule>
  </conditionalFormatting>
  <conditionalFormatting sqref="C25">
    <cfRule type="expression" dxfId="129" priority="18">
      <formula>#REF!=0</formula>
    </cfRule>
  </conditionalFormatting>
  <conditionalFormatting sqref="B25">
    <cfRule type="expression" dxfId="128" priority="17">
      <formula>#REF!=0</formula>
    </cfRule>
  </conditionalFormatting>
  <conditionalFormatting sqref="F25">
    <cfRule type="expression" dxfId="127" priority="15">
      <formula>M25=0</formula>
    </cfRule>
  </conditionalFormatting>
  <conditionalFormatting sqref="I25">
    <cfRule type="expression" dxfId="126" priority="14">
      <formula>P25=0</formula>
    </cfRule>
  </conditionalFormatting>
  <conditionalFormatting sqref="I24">
    <cfRule type="expression" dxfId="125" priority="13">
      <formula>P24=0</formula>
    </cfRule>
  </conditionalFormatting>
  <conditionalFormatting sqref="K14">
    <cfRule type="expression" dxfId="124" priority="12">
      <formula>#REF!=0</formula>
    </cfRule>
  </conditionalFormatting>
  <conditionalFormatting sqref="L25">
    <cfRule type="expression" dxfId="123" priority="11">
      <formula>R25=0</formula>
    </cfRule>
  </conditionalFormatting>
  <conditionalFormatting sqref="K25">
    <cfRule type="expression" dxfId="122" priority="10">
      <formula>#REF!=0</formula>
    </cfRule>
  </conditionalFormatting>
  <conditionalFormatting sqref="H15 F15">
    <cfRule type="expression" dxfId="121" priority="9">
      <formula>M15=0</formula>
    </cfRule>
  </conditionalFormatting>
  <conditionalFormatting sqref="G15">
    <cfRule type="expression" dxfId="120" priority="8">
      <formula>#REF!=0</formula>
    </cfRule>
  </conditionalFormatting>
  <conditionalFormatting sqref="F54">
    <cfRule type="expression" dxfId="119" priority="7">
      <formula>#REF!=0</formula>
    </cfRule>
  </conditionalFormatting>
  <conditionalFormatting sqref="I54">
    <cfRule type="expression" dxfId="118" priority="6">
      <formula>P54=0</formula>
    </cfRule>
  </conditionalFormatting>
  <conditionalFormatting sqref="J54">
    <cfRule type="expression" dxfId="117" priority="5">
      <formula>Q54=0</formula>
    </cfRule>
  </conditionalFormatting>
  <conditionalFormatting sqref="J15">
    <cfRule type="expression" dxfId="116" priority="4">
      <formula>#REF!=0</formula>
    </cfRule>
  </conditionalFormatting>
  <conditionalFormatting sqref="I15">
    <cfRule type="expression" dxfId="115" priority="3">
      <formula>P15=0</formula>
    </cfRule>
  </conditionalFormatting>
  <conditionalFormatting sqref="K15">
    <cfRule type="expression" dxfId="114" priority="2">
      <formula>#REF!=0</formula>
    </cfRule>
  </conditionalFormatting>
  <conditionalFormatting sqref="L15">
    <cfRule type="expression" dxfId="113" priority="1">
      <formula>R15=0</formula>
    </cfRule>
  </conditionalFormatting>
  <pageMargins left="0.7" right="0.7" top="0.75" bottom="0.75" header="0.3" footer="0.3"/>
  <pageSetup paperSize="8" scale="55" orientation="landscape" r:id="rId1"/>
  <headerFooter>
    <oddHeader>&amp;R&amp;"Arial Black"&amp;10&amp;K4099DAINTERNAL&amp;1#</oddHead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2BDC-D767-4E06-916C-286E75F56DAB}">
  <sheetPr codeName="Sheet9">
    <tabColor rgb="FF644C76"/>
  </sheetPr>
  <dimension ref="A1:N22"/>
  <sheetViews>
    <sheetView showGridLines="0" zoomScaleNormal="100" workbookViewId="0"/>
  </sheetViews>
  <sheetFormatPr defaultColWidth="8.85546875" defaultRowHeight="9"/>
  <cols>
    <col min="1" max="1" width="1.5703125" style="1" customWidth="1"/>
    <col min="2" max="2" width="28.28515625" style="1" customWidth="1"/>
    <col min="3" max="4" width="11.7109375" style="75" customWidth="1"/>
    <col min="5" max="5" width="17.7109375" style="75" customWidth="1"/>
    <col min="6" max="6" width="22.7109375" style="75" customWidth="1"/>
    <col min="7" max="7" width="11.7109375" style="75" customWidth="1"/>
    <col min="8" max="8" width="13" style="75" customWidth="1"/>
    <col min="9" max="9" width="13.28515625" style="75" customWidth="1"/>
    <col min="10" max="10" width="17.7109375" style="75" customWidth="1"/>
    <col min="11" max="16384" width="8.85546875" style="1"/>
  </cols>
  <sheetData>
    <row r="1" spans="1:14" s="91" customFormat="1" ht="8.25" customHeight="1">
      <c r="C1" s="94"/>
      <c r="D1" s="94"/>
      <c r="E1" s="94"/>
      <c r="F1" s="94"/>
      <c r="G1" s="94"/>
      <c r="H1" s="94"/>
      <c r="I1" s="94"/>
      <c r="J1" s="94"/>
    </row>
    <row r="2" spans="1:14" s="91" customFormat="1" ht="20.45" customHeight="1">
      <c r="A2" s="93"/>
      <c r="B2" s="3" t="s">
        <v>473</v>
      </c>
      <c r="C2" s="92"/>
      <c r="D2" s="92"/>
      <c r="E2" s="92"/>
      <c r="F2" s="92"/>
      <c r="G2" s="92"/>
      <c r="H2" s="92"/>
      <c r="I2" s="92"/>
      <c r="J2" s="92"/>
    </row>
    <row r="3" spans="1:14" s="86" customFormat="1" ht="25.5" customHeight="1">
      <c r="A3" s="90"/>
      <c r="B3" s="89"/>
      <c r="C3" s="88"/>
      <c r="D3" s="88"/>
      <c r="E3" s="88"/>
      <c r="F3" s="88"/>
      <c r="G3" s="88"/>
      <c r="H3" s="88"/>
      <c r="I3" s="88"/>
      <c r="J3" s="88"/>
      <c r="K3" s="87"/>
      <c r="L3" s="87"/>
      <c r="M3" s="87"/>
      <c r="N3" s="87"/>
    </row>
    <row r="4" spans="1:14" ht="39.75" customHeight="1">
      <c r="B4" s="15" t="s">
        <v>446</v>
      </c>
      <c r="C4" s="85" t="s">
        <v>147</v>
      </c>
      <c r="D4" s="85" t="s">
        <v>148</v>
      </c>
      <c r="E4" s="85" t="s">
        <v>149</v>
      </c>
      <c r="F4" s="85" t="s">
        <v>513</v>
      </c>
      <c r="G4" s="85" t="s">
        <v>150</v>
      </c>
      <c r="H4" s="85" t="s">
        <v>151</v>
      </c>
      <c r="I4" s="85" t="s">
        <v>152</v>
      </c>
      <c r="J4" s="85" t="s">
        <v>153</v>
      </c>
    </row>
    <row r="5" spans="1:14" ht="12" customHeight="1">
      <c r="B5" s="32" t="s">
        <v>447</v>
      </c>
      <c r="C5" s="84" t="s">
        <v>154</v>
      </c>
      <c r="D5" s="83">
        <v>1</v>
      </c>
      <c r="E5" s="439" t="s">
        <v>155</v>
      </c>
      <c r="F5" s="439" t="s">
        <v>156</v>
      </c>
      <c r="G5" s="84">
        <v>370</v>
      </c>
      <c r="H5" s="84">
        <v>370</v>
      </c>
      <c r="I5" s="84">
        <v>258</v>
      </c>
      <c r="J5" s="439" t="s">
        <v>157</v>
      </c>
    </row>
    <row r="6" spans="1:14" ht="12" customHeight="1">
      <c r="B6" s="32" t="s">
        <v>448</v>
      </c>
      <c r="C6" s="84" t="s">
        <v>154</v>
      </c>
      <c r="D6" s="83">
        <v>1</v>
      </c>
      <c r="E6" s="439" t="s">
        <v>158</v>
      </c>
      <c r="F6" s="439" t="s">
        <v>51</v>
      </c>
      <c r="G6" s="84">
        <v>583</v>
      </c>
      <c r="H6" s="84">
        <v>503</v>
      </c>
      <c r="I6" s="84">
        <v>548</v>
      </c>
      <c r="J6" s="439" t="s">
        <v>159</v>
      </c>
    </row>
    <row r="7" spans="1:14" ht="12" customHeight="1">
      <c r="B7" s="32" t="s">
        <v>449</v>
      </c>
      <c r="C7" s="84" t="s">
        <v>154</v>
      </c>
      <c r="D7" s="83">
        <v>1</v>
      </c>
      <c r="E7" s="439" t="s">
        <v>162</v>
      </c>
      <c r="F7" s="439">
        <v>2019</v>
      </c>
      <c r="G7" s="84">
        <v>125</v>
      </c>
      <c r="H7" s="84">
        <v>125</v>
      </c>
      <c r="I7" s="84">
        <v>26</v>
      </c>
      <c r="J7" s="439">
        <v>2019</v>
      </c>
    </row>
    <row r="8" spans="1:14" ht="12" customHeight="1">
      <c r="B8" s="32" t="s">
        <v>450</v>
      </c>
      <c r="C8" s="84" t="s">
        <v>154</v>
      </c>
      <c r="D8" s="83">
        <v>1</v>
      </c>
      <c r="E8" s="439" t="s">
        <v>160</v>
      </c>
      <c r="F8" s="439" t="s">
        <v>161</v>
      </c>
      <c r="G8" s="84">
        <v>444</v>
      </c>
      <c r="H8" s="84"/>
      <c r="I8" s="84">
        <v>373</v>
      </c>
      <c r="J8" s="439" t="s">
        <v>163</v>
      </c>
    </row>
    <row r="9" spans="1:14" ht="12" customHeight="1">
      <c r="B9" s="32" t="s">
        <v>451</v>
      </c>
      <c r="C9" s="84" t="s">
        <v>154</v>
      </c>
      <c r="D9" s="83">
        <v>1</v>
      </c>
      <c r="E9" s="439" t="s">
        <v>164</v>
      </c>
      <c r="F9" s="439" t="s">
        <v>165</v>
      </c>
      <c r="G9" s="84">
        <v>191</v>
      </c>
      <c r="H9" s="84">
        <v>191</v>
      </c>
      <c r="I9" s="84">
        <v>88</v>
      </c>
      <c r="J9" s="439" t="s">
        <v>166</v>
      </c>
    </row>
    <row r="10" spans="1:14" ht="12" customHeight="1">
      <c r="B10" s="32" t="s">
        <v>452</v>
      </c>
      <c r="C10" s="84" t="s">
        <v>154</v>
      </c>
      <c r="D10" s="83">
        <v>1</v>
      </c>
      <c r="E10" s="439" t="s">
        <v>167</v>
      </c>
      <c r="F10" s="439" t="s">
        <v>132</v>
      </c>
      <c r="G10" s="84">
        <v>579.29999999999995</v>
      </c>
      <c r="H10" s="84">
        <v>329.5</v>
      </c>
      <c r="I10" s="84">
        <v>390</v>
      </c>
      <c r="J10" s="439" t="s">
        <v>168</v>
      </c>
    </row>
    <row r="11" spans="1:14" ht="12" customHeight="1">
      <c r="B11" s="32" t="s">
        <v>453</v>
      </c>
      <c r="C11" s="84" t="s">
        <v>154</v>
      </c>
      <c r="D11" s="83">
        <v>1</v>
      </c>
      <c r="E11" s="439" t="s">
        <v>169</v>
      </c>
      <c r="F11" s="439" t="s">
        <v>156</v>
      </c>
      <c r="G11" s="84">
        <v>513</v>
      </c>
      <c r="H11" s="84">
        <v>513</v>
      </c>
      <c r="I11" s="84">
        <v>362</v>
      </c>
      <c r="J11" s="439" t="s">
        <v>170</v>
      </c>
    </row>
    <row r="12" spans="1:14" ht="12" customHeight="1">
      <c r="B12" s="32" t="s">
        <v>454</v>
      </c>
      <c r="C12" s="84" t="s">
        <v>154</v>
      </c>
      <c r="D12" s="83">
        <v>1</v>
      </c>
      <c r="E12" s="439" t="s">
        <v>171</v>
      </c>
      <c r="F12" s="439" t="s">
        <v>161</v>
      </c>
      <c r="G12" s="84">
        <v>292</v>
      </c>
      <c r="H12" s="84"/>
      <c r="I12" s="84">
        <v>21</v>
      </c>
      <c r="J12" s="439" t="s">
        <v>172</v>
      </c>
    </row>
    <row r="13" spans="1:14" ht="12" customHeight="1">
      <c r="B13" s="32" t="s">
        <v>455</v>
      </c>
      <c r="C13" s="84" t="s">
        <v>173</v>
      </c>
      <c r="D13" s="83">
        <v>1</v>
      </c>
      <c r="E13" s="439" t="s">
        <v>171</v>
      </c>
      <c r="F13" s="439" t="s">
        <v>161</v>
      </c>
      <c r="G13" s="84">
        <v>256</v>
      </c>
      <c r="H13" s="84"/>
      <c r="I13" s="84">
        <v>0</v>
      </c>
      <c r="J13" s="439" t="s">
        <v>174</v>
      </c>
    </row>
    <row r="14" spans="1:14" ht="12" customHeight="1">
      <c r="B14" s="32" t="s">
        <v>456</v>
      </c>
      <c r="C14" s="84" t="s">
        <v>175</v>
      </c>
      <c r="D14" s="83">
        <v>1</v>
      </c>
      <c r="E14" s="439" t="s">
        <v>176</v>
      </c>
      <c r="F14" s="439" t="s">
        <v>161</v>
      </c>
      <c r="G14" s="84">
        <v>0</v>
      </c>
      <c r="H14" s="84"/>
      <c r="I14" s="84">
        <v>474</v>
      </c>
      <c r="J14" s="439" t="s">
        <v>177</v>
      </c>
    </row>
    <row r="15" spans="1:14" ht="12" customHeight="1">
      <c r="B15" s="32" t="s">
        <v>364</v>
      </c>
      <c r="C15" s="84" t="s">
        <v>175</v>
      </c>
      <c r="D15" s="83">
        <v>1</v>
      </c>
      <c r="E15" s="439" t="s">
        <v>363</v>
      </c>
      <c r="F15" s="439" t="s">
        <v>161</v>
      </c>
      <c r="G15" s="84">
        <v>0</v>
      </c>
      <c r="H15" s="84"/>
      <c r="I15" s="84">
        <v>3</v>
      </c>
      <c r="J15" s="439">
        <v>2020</v>
      </c>
    </row>
    <row r="16" spans="1:14" ht="12" customHeight="1">
      <c r="B16" s="15" t="s">
        <v>178</v>
      </c>
      <c r="C16" s="25"/>
      <c r="D16" s="81"/>
      <c r="E16" s="80"/>
      <c r="F16" s="80"/>
      <c r="G16" s="79">
        <f>SUM(G5:G15)</f>
        <v>3353.3</v>
      </c>
      <c r="H16" s="79">
        <f>SUM(H5:H14)</f>
        <v>2031.5</v>
      </c>
      <c r="I16" s="79">
        <f>SUM(I5:I15)</f>
        <v>2543</v>
      </c>
      <c r="J16" s="78"/>
    </row>
    <row r="17" spans="2:10" ht="12" customHeight="1">
      <c r="B17" s="9"/>
      <c r="C17" s="77"/>
      <c r="D17" s="77"/>
      <c r="E17" s="77"/>
      <c r="F17" s="77"/>
      <c r="G17" s="77"/>
      <c r="H17" s="77"/>
      <c r="I17" s="77"/>
      <c r="J17" s="77"/>
    </row>
    <row r="18" spans="2:10" ht="12" customHeight="1">
      <c r="B18" s="9"/>
    </row>
    <row r="19" spans="2:10">
      <c r="C19" s="76"/>
      <c r="E19" s="76"/>
    </row>
    <row r="20" spans="2:10" ht="12" customHeight="1">
      <c r="C20" s="76"/>
      <c r="E20" s="76"/>
    </row>
    <row r="21" spans="2:10" ht="12" customHeight="1">
      <c r="C21" s="76"/>
      <c r="E21" s="76"/>
    </row>
    <row r="22" spans="2:10" ht="12" customHeight="1"/>
  </sheetData>
  <conditionalFormatting sqref="O3:XEA3">
    <cfRule type="expression" dxfId="112" priority="5">
      <formula>W4=0</formula>
    </cfRule>
  </conditionalFormatting>
  <conditionalFormatting sqref="F3">
    <cfRule type="expression" dxfId="111" priority="6">
      <formula>O3=0</formula>
    </cfRule>
  </conditionalFormatting>
  <conditionalFormatting sqref="K3:N3">
    <cfRule type="expression" dxfId="110" priority="7">
      <formula>AK3=0</formula>
    </cfRule>
  </conditionalFormatting>
  <conditionalFormatting sqref="L3 N3">
    <cfRule type="expression" dxfId="109" priority="8">
      <formula>AM3=0</formula>
    </cfRule>
  </conditionalFormatting>
  <conditionalFormatting sqref="O2:XEA2">
    <cfRule type="expression" dxfId="108" priority="9">
      <formula>#REF!=0</formula>
    </cfRule>
  </conditionalFormatting>
  <conditionalFormatting sqref="XEB2:XFD2">
    <cfRule type="expression" dxfId="107" priority="10">
      <formula>#REF!=0</formula>
    </cfRule>
  </conditionalFormatting>
  <conditionalFormatting sqref="XED3:XFD3">
    <cfRule type="expression" dxfId="106" priority="11">
      <formula>#REF!=0</formula>
    </cfRule>
  </conditionalFormatting>
  <conditionalFormatting sqref="XEB3:XEC3">
    <cfRule type="expression" dxfId="105" priority="12">
      <formula>C4=0</formula>
    </cfRule>
  </conditionalFormatting>
  <conditionalFormatting sqref="G3:H3">
    <cfRule type="expression" dxfId="104" priority="3">
      <formula>Q3=0</formula>
    </cfRule>
  </conditionalFormatting>
  <conditionalFormatting sqref="I3">
    <cfRule type="expression" dxfId="103" priority="2">
      <formula>S3=0</formula>
    </cfRule>
  </conditionalFormatting>
  <conditionalFormatting sqref="J3">
    <cfRule type="expression" dxfId="102" priority="1">
      <formula>U3=0</formula>
    </cfRule>
  </conditionalFormatting>
  <conditionalFormatting sqref="B3">
    <cfRule type="expression" dxfId="101" priority="13">
      <formula>#REF!=0</formula>
    </cfRule>
  </conditionalFormatting>
  <conditionalFormatting sqref="C3 A3">
    <cfRule type="expression" dxfId="100" priority="14">
      <formula>#REF!=0</formula>
    </cfRule>
  </conditionalFormatting>
  <conditionalFormatting sqref="D3">
    <cfRule type="expression" dxfId="99" priority="183">
      <formula>K3=0</formula>
    </cfRule>
  </conditionalFormatting>
  <conditionalFormatting sqref="E3">
    <cfRule type="expression" dxfId="98" priority="184">
      <formula>M3=0</formula>
    </cfRule>
  </conditionalFormatting>
  <pageMargins left="0.7" right="0.7" top="0.75" bottom="0.75" header="0.3" footer="0.3"/>
  <pageSetup paperSize="9" orientation="landscape" r:id="rId1"/>
  <headerFooter>
    <oddHeader>&amp;R&amp;"Arial Black"&amp;10&amp;K4099DAINTERNAL&amp;1#</oddHead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8A321-CF28-437F-89E5-6138A71140A5}">
  <sheetPr codeName="Sheet2">
    <tabColor rgb="FF3A9CDE"/>
    <pageSetUpPr fitToPage="1"/>
  </sheetPr>
  <dimension ref="B1:AX68"/>
  <sheetViews>
    <sheetView showGridLines="0" zoomScaleNormal="100" workbookViewId="0"/>
  </sheetViews>
  <sheetFormatPr defaultColWidth="8.85546875" defaultRowHeight="12.75"/>
  <cols>
    <col min="1" max="1" width="1.5703125" style="2" customWidth="1"/>
    <col min="2" max="2" width="45.7109375" style="1" customWidth="1"/>
    <col min="3" max="3" width="1.7109375" style="286" customWidth="1"/>
    <col min="4" max="5" width="9.28515625" style="286" customWidth="1"/>
    <col min="6" max="14" width="9.28515625" style="1" customWidth="1"/>
    <col min="15" max="15" width="1.7109375" style="286" customWidth="1"/>
    <col min="16" max="16" width="9.28515625" style="286" customWidth="1"/>
    <col min="17" max="19" width="9.28515625" style="384" customWidth="1"/>
    <col min="20" max="20" width="9.28515625" style="286" customWidth="1"/>
    <col min="21" max="22" width="9.7109375" style="303" customWidth="1"/>
    <col min="23" max="47" width="9.28515625" style="1" customWidth="1"/>
    <col min="48" max="16384" width="8.85546875" style="2"/>
  </cols>
  <sheetData>
    <row r="1" spans="2:50" ht="8.25" customHeight="1"/>
    <row r="2" spans="2:50" ht="20.45" customHeight="1">
      <c r="B2" s="3" t="s">
        <v>179</v>
      </c>
      <c r="C2" s="287"/>
      <c r="D2" s="287"/>
      <c r="E2" s="287"/>
      <c r="F2" s="3"/>
      <c r="G2" s="3"/>
      <c r="H2" s="4"/>
      <c r="O2" s="287"/>
      <c r="P2" s="287"/>
      <c r="Q2" s="330"/>
      <c r="R2" s="330"/>
      <c r="S2" s="330"/>
      <c r="T2" s="287"/>
      <c r="U2" s="304"/>
      <c r="V2" s="304"/>
      <c r="W2" s="3"/>
      <c r="X2" s="3"/>
      <c r="Y2" s="3"/>
      <c r="Z2" s="3"/>
      <c r="AA2" s="3"/>
      <c r="AB2" s="3"/>
      <c r="AC2" s="3"/>
      <c r="AD2" s="3"/>
      <c r="AE2" s="3"/>
      <c r="AF2" s="4"/>
      <c r="AG2" s="4"/>
    </row>
    <row r="3" spans="2:50" ht="15.75" customHeight="1">
      <c r="B3" s="3"/>
      <c r="C3" s="287"/>
      <c r="D3" s="287"/>
      <c r="E3" s="287"/>
      <c r="F3" s="3"/>
      <c r="G3" s="3"/>
      <c r="H3" s="4"/>
      <c r="O3" s="287"/>
      <c r="P3" s="287"/>
      <c r="Q3" s="330"/>
      <c r="R3" s="330"/>
      <c r="S3" s="330"/>
      <c r="T3" s="287"/>
      <c r="U3" s="304"/>
      <c r="V3" s="304"/>
      <c r="W3" s="3"/>
      <c r="X3" s="3"/>
      <c r="Y3" s="3"/>
      <c r="Z3" s="3"/>
      <c r="AA3" s="3"/>
      <c r="AB3" s="3"/>
      <c r="AC3" s="3"/>
      <c r="AD3" s="3"/>
      <c r="AE3" s="3"/>
      <c r="AF3" s="4"/>
      <c r="AG3" s="4"/>
    </row>
    <row r="4" spans="2:50" ht="18.75" customHeight="1">
      <c r="B4" s="5" t="s">
        <v>180</v>
      </c>
      <c r="C4" s="288"/>
      <c r="D4" s="41" t="s">
        <v>475</v>
      </c>
      <c r="E4" s="41" t="s">
        <v>362</v>
      </c>
      <c r="F4" s="41" t="s">
        <v>181</v>
      </c>
      <c r="G4" s="41" t="s">
        <v>182</v>
      </c>
      <c r="H4" s="269" t="s">
        <v>183</v>
      </c>
      <c r="I4" s="269" t="s">
        <v>184</v>
      </c>
      <c r="J4" s="269" t="s">
        <v>185</v>
      </c>
      <c r="K4" s="269" t="s">
        <v>186</v>
      </c>
      <c r="L4" s="269" t="s">
        <v>187</v>
      </c>
      <c r="M4" s="269" t="s">
        <v>188</v>
      </c>
      <c r="N4" s="269" t="s">
        <v>189</v>
      </c>
      <c r="O4" s="288"/>
      <c r="P4" s="41" t="s">
        <v>474</v>
      </c>
      <c r="Q4" s="305" t="s">
        <v>440</v>
      </c>
      <c r="R4" s="305" t="s">
        <v>420</v>
      </c>
      <c r="S4" s="305" t="s">
        <v>375</v>
      </c>
      <c r="T4" s="41" t="s">
        <v>361</v>
      </c>
      <c r="U4" s="305" t="s">
        <v>367</v>
      </c>
      <c r="V4" s="305" t="s">
        <v>190</v>
      </c>
      <c r="W4" s="41" t="s">
        <v>191</v>
      </c>
      <c r="X4" s="41" t="s">
        <v>192</v>
      </c>
      <c r="Y4" s="41" t="s">
        <v>193</v>
      </c>
      <c r="Z4" s="41" t="s">
        <v>194</v>
      </c>
      <c r="AA4" s="41" t="s">
        <v>195</v>
      </c>
      <c r="AB4" s="42" t="s">
        <v>196</v>
      </c>
      <c r="AC4" s="42" t="s">
        <v>197</v>
      </c>
      <c r="AD4" s="42" t="s">
        <v>198</v>
      </c>
      <c r="AE4" s="42" t="s">
        <v>199</v>
      </c>
      <c r="AF4" s="269" t="s">
        <v>200</v>
      </c>
      <c r="AG4" s="269" t="s">
        <v>201</v>
      </c>
      <c r="AH4" s="269" t="s">
        <v>202</v>
      </c>
      <c r="AI4" s="269" t="s">
        <v>203</v>
      </c>
      <c r="AJ4" s="269" t="s">
        <v>204</v>
      </c>
      <c r="AK4" s="269" t="s">
        <v>489</v>
      </c>
      <c r="AL4" s="269" t="s">
        <v>205</v>
      </c>
      <c r="AM4" s="269" t="s">
        <v>206</v>
      </c>
      <c r="AN4" s="269" t="s">
        <v>207</v>
      </c>
      <c r="AO4" s="269" t="s">
        <v>208</v>
      </c>
      <c r="AP4" s="269" t="s">
        <v>209</v>
      </c>
      <c r="AQ4" s="269" t="s">
        <v>210</v>
      </c>
      <c r="AR4" s="269" t="s">
        <v>211</v>
      </c>
      <c r="AS4" s="269" t="s">
        <v>212</v>
      </c>
      <c r="AT4" s="269" t="s">
        <v>213</v>
      </c>
      <c r="AU4" s="269" t="s">
        <v>214</v>
      </c>
      <c r="AV4" s="6"/>
      <c r="AW4" s="6"/>
      <c r="AX4" s="6"/>
    </row>
    <row r="5" spans="2:50" ht="12" customHeight="1">
      <c r="B5" s="7" t="s">
        <v>12</v>
      </c>
      <c r="C5" s="273"/>
      <c r="D5" s="8"/>
      <c r="E5" s="7"/>
      <c r="F5" s="7"/>
      <c r="G5" s="7"/>
      <c r="H5" s="12"/>
      <c r="I5" s="12"/>
      <c r="J5" s="12"/>
      <c r="K5" s="12"/>
      <c r="L5" s="12"/>
      <c r="M5" s="12"/>
      <c r="N5" s="12"/>
      <c r="O5" s="273"/>
      <c r="P5" s="8"/>
      <c r="Q5" s="306"/>
      <c r="R5" s="306"/>
      <c r="S5" s="306"/>
      <c r="T5" s="306"/>
      <c r="U5" s="306"/>
      <c r="V5" s="306"/>
      <c r="W5" s="61"/>
      <c r="X5" s="7"/>
      <c r="Y5" s="7"/>
      <c r="Z5" s="7"/>
      <c r="AA5" s="7"/>
      <c r="AB5" s="7"/>
      <c r="AC5" s="7"/>
      <c r="AD5" s="7"/>
      <c r="AE5" s="7"/>
      <c r="AF5" s="12"/>
      <c r="AG5" s="12"/>
      <c r="AH5" s="12"/>
      <c r="AI5" s="12"/>
      <c r="AJ5" s="12"/>
      <c r="AK5" s="12"/>
      <c r="AL5" s="12"/>
      <c r="AM5" s="12"/>
      <c r="AN5" s="12"/>
      <c r="AO5" s="12"/>
      <c r="AP5" s="12"/>
      <c r="AQ5" s="12"/>
      <c r="AR5" s="12"/>
      <c r="AS5" s="12"/>
      <c r="AT5" s="12"/>
      <c r="AU5" s="12"/>
      <c r="AV5" s="6"/>
      <c r="AW5" s="6"/>
      <c r="AX5" s="6"/>
    </row>
    <row r="6" spans="2:50" ht="12" customHeight="1">
      <c r="B6" s="9" t="s">
        <v>215</v>
      </c>
      <c r="C6" s="285"/>
      <c r="D6" s="432">
        <v>754.18</v>
      </c>
      <c r="E6" s="12">
        <v>913.92794400000002</v>
      </c>
      <c r="F6" s="12">
        <v>884</v>
      </c>
      <c r="G6" s="12">
        <v>837.3</v>
      </c>
      <c r="H6" s="12">
        <v>944</v>
      </c>
      <c r="I6" s="12">
        <v>839</v>
      </c>
      <c r="J6" s="12">
        <v>797</v>
      </c>
      <c r="K6" s="12">
        <v>908</v>
      </c>
      <c r="L6" s="12">
        <v>593</v>
      </c>
      <c r="M6" s="12">
        <v>16</v>
      </c>
      <c r="N6" s="12">
        <v>0</v>
      </c>
      <c r="O6" s="285"/>
      <c r="P6" s="432">
        <v>234.67</v>
      </c>
      <c r="Q6" s="445">
        <v>157.32</v>
      </c>
      <c r="R6" s="307">
        <v>150.4321535</v>
      </c>
      <c r="S6" s="307">
        <v>211.8</v>
      </c>
      <c r="T6" s="307">
        <v>261.80658700000004</v>
      </c>
      <c r="U6" s="307">
        <v>190.3</v>
      </c>
      <c r="V6" s="307">
        <v>162.6</v>
      </c>
      <c r="W6" s="243">
        <v>299</v>
      </c>
      <c r="X6" s="12">
        <v>248</v>
      </c>
      <c r="Y6" s="12">
        <v>194.2</v>
      </c>
      <c r="Z6" s="12">
        <v>190.3</v>
      </c>
      <c r="AA6" s="12">
        <v>251.1</v>
      </c>
      <c r="AB6" s="12">
        <v>275.8</v>
      </c>
      <c r="AC6" s="12">
        <v>177.3</v>
      </c>
      <c r="AD6" s="12">
        <v>164</v>
      </c>
      <c r="AE6" s="12">
        <v>220</v>
      </c>
      <c r="AF6" s="12">
        <v>298</v>
      </c>
      <c r="AG6" s="12">
        <v>173</v>
      </c>
      <c r="AH6" s="12">
        <v>224</v>
      </c>
      <c r="AI6" s="12">
        <v>249</v>
      </c>
      <c r="AJ6" s="12">
        <v>294</v>
      </c>
      <c r="AK6" s="12">
        <f>+I6-(AJ6+AL6+AM6)</f>
        <v>158</v>
      </c>
      <c r="AL6" s="12">
        <v>176</v>
      </c>
      <c r="AM6" s="12">
        <v>211</v>
      </c>
      <c r="AN6" s="12">
        <v>189</v>
      </c>
      <c r="AO6" s="12">
        <v>210</v>
      </c>
      <c r="AP6" s="12">
        <v>227</v>
      </c>
      <c r="AQ6" s="12">
        <v>171</v>
      </c>
      <c r="AR6" s="12">
        <v>287</v>
      </c>
      <c r="AS6" s="12">
        <v>160</v>
      </c>
      <c r="AT6" s="12">
        <v>132</v>
      </c>
      <c r="AU6" s="12">
        <v>329</v>
      </c>
      <c r="AV6" s="6"/>
      <c r="AW6" s="6"/>
      <c r="AX6" s="6"/>
    </row>
    <row r="7" spans="2:50" ht="12" customHeight="1">
      <c r="B7" s="9" t="s">
        <v>216</v>
      </c>
      <c r="C7" s="285"/>
      <c r="D7" s="10">
        <v>193.18</v>
      </c>
      <c r="E7" s="12">
        <v>172.84153000000001</v>
      </c>
      <c r="F7" s="12">
        <v>156</v>
      </c>
      <c r="G7" s="12">
        <v>168.5</v>
      </c>
      <c r="H7" s="12">
        <v>233</v>
      </c>
      <c r="I7" s="12">
        <v>235</v>
      </c>
      <c r="J7" s="12">
        <v>246</v>
      </c>
      <c r="K7" s="12">
        <v>264</v>
      </c>
      <c r="L7" s="12">
        <v>239</v>
      </c>
      <c r="M7" s="12">
        <v>264</v>
      </c>
      <c r="N7" s="12">
        <v>268</v>
      </c>
      <c r="O7" s="285"/>
      <c r="P7" s="10">
        <v>57.51</v>
      </c>
      <c r="Q7" s="307">
        <v>28.85</v>
      </c>
      <c r="R7" s="307">
        <v>46.721469050853997</v>
      </c>
      <c r="S7" s="307">
        <v>60.097540000000002</v>
      </c>
      <c r="T7" s="307">
        <v>35.90046000000001</v>
      </c>
      <c r="U7" s="307">
        <v>41.8</v>
      </c>
      <c r="V7" s="307">
        <v>33.4</v>
      </c>
      <c r="W7" s="243">
        <v>62</v>
      </c>
      <c r="X7" s="12">
        <v>67</v>
      </c>
      <c r="Y7" s="12">
        <v>44.2</v>
      </c>
      <c r="Z7" s="12">
        <v>41.4</v>
      </c>
      <c r="AA7" s="12">
        <v>3.6</v>
      </c>
      <c r="AB7" s="12">
        <v>14.6</v>
      </c>
      <c r="AC7" s="12">
        <v>42.4</v>
      </c>
      <c r="AD7" s="12">
        <v>47</v>
      </c>
      <c r="AE7" s="12">
        <v>65</v>
      </c>
      <c r="AF7" s="12">
        <v>66</v>
      </c>
      <c r="AG7" s="12">
        <v>50</v>
      </c>
      <c r="AH7" s="12">
        <v>53</v>
      </c>
      <c r="AI7" s="12">
        <v>64</v>
      </c>
      <c r="AJ7" s="12">
        <v>66</v>
      </c>
      <c r="AK7" s="12">
        <f t="shared" ref="AK7:AK11" si="0">+I7-(AJ7+AL7+AM7)</f>
        <v>51</v>
      </c>
      <c r="AL7" s="12">
        <v>46</v>
      </c>
      <c r="AM7" s="12">
        <v>72</v>
      </c>
      <c r="AN7" s="12">
        <v>63</v>
      </c>
      <c r="AO7" s="12">
        <v>50</v>
      </c>
      <c r="AP7" s="12">
        <v>58</v>
      </c>
      <c r="AQ7" s="12">
        <v>75</v>
      </c>
      <c r="AR7" s="12">
        <v>73</v>
      </c>
      <c r="AS7" s="12">
        <v>51</v>
      </c>
      <c r="AT7" s="12">
        <v>65</v>
      </c>
      <c r="AU7" s="12">
        <v>75</v>
      </c>
      <c r="AV7" s="6"/>
      <c r="AW7" s="6"/>
      <c r="AX7" s="6"/>
    </row>
    <row r="8" spans="2:50" ht="12" customHeight="1">
      <c r="B8" s="9" t="s">
        <v>217</v>
      </c>
      <c r="C8" s="285"/>
      <c r="D8" s="10">
        <v>728.17</v>
      </c>
      <c r="E8" s="12">
        <v>821.58357999999998</v>
      </c>
      <c r="F8" s="12">
        <v>899</v>
      </c>
      <c r="G8" s="12">
        <v>878.8</v>
      </c>
      <c r="H8" s="12">
        <v>932</v>
      </c>
      <c r="I8" s="12">
        <v>847</v>
      </c>
      <c r="J8" s="12">
        <v>769</v>
      </c>
      <c r="K8" s="12">
        <v>950</v>
      </c>
      <c r="L8" s="12">
        <v>886</v>
      </c>
      <c r="M8" s="12">
        <v>956</v>
      </c>
      <c r="N8" s="12">
        <v>911</v>
      </c>
      <c r="O8" s="285"/>
      <c r="P8" s="10">
        <v>247.57</v>
      </c>
      <c r="Q8" s="307">
        <v>142.49</v>
      </c>
      <c r="R8" s="307">
        <v>141.48314199999999</v>
      </c>
      <c r="S8" s="307">
        <v>196.616545</v>
      </c>
      <c r="T8" s="307">
        <v>232.62848399999996</v>
      </c>
      <c r="U8" s="307">
        <v>154.80000000000001</v>
      </c>
      <c r="V8" s="307">
        <v>146.6</v>
      </c>
      <c r="W8" s="243">
        <v>288</v>
      </c>
      <c r="X8" s="12">
        <v>260</v>
      </c>
      <c r="Y8" s="12">
        <v>204.2</v>
      </c>
      <c r="Z8" s="12">
        <v>161.6</v>
      </c>
      <c r="AA8" s="12">
        <v>273.60000000000002</v>
      </c>
      <c r="AB8" s="12">
        <v>294.3</v>
      </c>
      <c r="AC8" s="12">
        <v>169</v>
      </c>
      <c r="AD8" s="12">
        <v>176</v>
      </c>
      <c r="AE8" s="12">
        <v>240</v>
      </c>
      <c r="AF8" s="12">
        <v>302</v>
      </c>
      <c r="AG8" s="12">
        <v>164</v>
      </c>
      <c r="AH8" s="12">
        <v>197</v>
      </c>
      <c r="AI8" s="12">
        <v>269</v>
      </c>
      <c r="AJ8" s="12">
        <v>260</v>
      </c>
      <c r="AK8" s="12">
        <f t="shared" si="0"/>
        <v>177</v>
      </c>
      <c r="AL8" s="12">
        <v>216</v>
      </c>
      <c r="AM8" s="12">
        <v>194</v>
      </c>
      <c r="AN8" s="12">
        <v>68</v>
      </c>
      <c r="AO8" s="12">
        <v>192</v>
      </c>
      <c r="AP8" s="12">
        <v>237</v>
      </c>
      <c r="AQ8" s="12">
        <v>272</v>
      </c>
      <c r="AR8" s="12">
        <v>280</v>
      </c>
      <c r="AS8" s="12">
        <v>173</v>
      </c>
      <c r="AT8" s="12">
        <v>157</v>
      </c>
      <c r="AU8" s="12">
        <v>340</v>
      </c>
      <c r="AV8" s="6"/>
      <c r="AW8" s="6"/>
      <c r="AX8" s="6"/>
    </row>
    <row r="9" spans="2:50" ht="12" customHeight="1">
      <c r="B9" s="9" t="s">
        <v>218</v>
      </c>
      <c r="C9" s="285"/>
      <c r="D9" s="10">
        <v>220.54</v>
      </c>
      <c r="E9" s="12">
        <v>231.4753585</v>
      </c>
      <c r="F9" s="12">
        <v>247</v>
      </c>
      <c r="G9" s="12">
        <v>254.9</v>
      </c>
      <c r="H9" s="12">
        <v>290</v>
      </c>
      <c r="I9" s="12">
        <v>253</v>
      </c>
      <c r="J9" s="12">
        <v>288</v>
      </c>
      <c r="K9" s="12">
        <v>293</v>
      </c>
      <c r="L9" s="12">
        <v>261</v>
      </c>
      <c r="M9" s="12">
        <v>288</v>
      </c>
      <c r="N9" s="12">
        <v>300</v>
      </c>
      <c r="O9" s="285"/>
      <c r="P9" s="10">
        <v>64.900000000000006</v>
      </c>
      <c r="Q9" s="307">
        <v>42.16</v>
      </c>
      <c r="R9" s="307">
        <v>42.938742499999996</v>
      </c>
      <c r="S9" s="307">
        <v>70.5370195</v>
      </c>
      <c r="T9" s="307">
        <v>66.247264000000001</v>
      </c>
      <c r="U9" s="307">
        <v>39.200000000000003</v>
      </c>
      <c r="V9" s="307">
        <v>51.6</v>
      </c>
      <c r="W9" s="243">
        <v>75</v>
      </c>
      <c r="X9" s="12">
        <v>56</v>
      </c>
      <c r="Y9" s="12">
        <v>55</v>
      </c>
      <c r="Z9" s="12">
        <v>54.3</v>
      </c>
      <c r="AA9" s="12">
        <v>81.5</v>
      </c>
      <c r="AB9" s="12">
        <v>78.900000000000006</v>
      </c>
      <c r="AC9" s="12">
        <v>45.9</v>
      </c>
      <c r="AD9" s="12">
        <v>55</v>
      </c>
      <c r="AE9" s="12">
        <v>75</v>
      </c>
      <c r="AF9" s="12">
        <v>96</v>
      </c>
      <c r="AG9" s="12">
        <v>50</v>
      </c>
      <c r="AH9" s="12">
        <v>71</v>
      </c>
      <c r="AI9" s="12">
        <v>73</v>
      </c>
      <c r="AJ9" s="12">
        <v>76</v>
      </c>
      <c r="AK9" s="12">
        <f t="shared" si="0"/>
        <v>45</v>
      </c>
      <c r="AL9" s="12">
        <v>57</v>
      </c>
      <c r="AM9" s="12">
        <v>75</v>
      </c>
      <c r="AN9" s="12">
        <v>82</v>
      </c>
      <c r="AO9" s="12">
        <v>66</v>
      </c>
      <c r="AP9" s="12">
        <v>47</v>
      </c>
      <c r="AQ9" s="12">
        <v>93</v>
      </c>
      <c r="AR9" s="12">
        <v>83</v>
      </c>
      <c r="AS9" s="12">
        <v>59</v>
      </c>
      <c r="AT9" s="12">
        <v>50</v>
      </c>
      <c r="AU9" s="12">
        <v>101</v>
      </c>
      <c r="AV9" s="6"/>
      <c r="AW9" s="6"/>
      <c r="AX9" s="6"/>
    </row>
    <row r="10" spans="2:50" ht="12" customHeight="1">
      <c r="B10" s="9" t="s">
        <v>219</v>
      </c>
      <c r="C10" s="285"/>
      <c r="D10" s="10">
        <v>21.83</v>
      </c>
      <c r="E10" s="12">
        <v>25.248682000000002</v>
      </c>
      <c r="F10" s="12">
        <f>25-2</f>
        <v>23</v>
      </c>
      <c r="G10" s="12">
        <v>57.2</v>
      </c>
      <c r="H10" s="12">
        <v>77</v>
      </c>
      <c r="I10" s="12">
        <v>68</v>
      </c>
      <c r="J10" s="12">
        <v>80</v>
      </c>
      <c r="K10" s="12">
        <v>84</v>
      </c>
      <c r="L10" s="12">
        <v>67</v>
      </c>
      <c r="M10" s="12">
        <v>74</v>
      </c>
      <c r="N10" s="12">
        <v>63</v>
      </c>
      <c r="O10" s="285"/>
      <c r="P10" s="10">
        <v>6.72</v>
      </c>
      <c r="Q10" s="307">
        <f>2.14+1.95</f>
        <v>4.09</v>
      </c>
      <c r="R10" s="307">
        <f>2.446795+2.240236</f>
        <v>4.6870309999999993</v>
      </c>
      <c r="S10" s="307">
        <f>3.261015+3.068858</f>
        <v>6.3298730000000001</v>
      </c>
      <c r="T10" s="307">
        <v>7.2160919999999997</v>
      </c>
      <c r="U10" s="307">
        <v>4.8</v>
      </c>
      <c r="V10" s="307">
        <v>4.7</v>
      </c>
      <c r="W10" s="243">
        <v>8</v>
      </c>
      <c r="X10" s="12">
        <v>7</v>
      </c>
      <c r="Y10" s="12">
        <f>2.8+2.6</f>
        <v>5.4</v>
      </c>
      <c r="Z10" s="12">
        <f>2.7+2.6</f>
        <v>5.3000000000000007</v>
      </c>
      <c r="AA10" s="12">
        <v>6.8</v>
      </c>
      <c r="AB10" s="12">
        <v>14</v>
      </c>
      <c r="AC10" s="12">
        <v>10.5</v>
      </c>
      <c r="AD10" s="12">
        <v>13</v>
      </c>
      <c r="AE10" s="12">
        <v>19</v>
      </c>
      <c r="AF10" s="12">
        <v>25</v>
      </c>
      <c r="AG10" s="12">
        <v>13</v>
      </c>
      <c r="AH10" s="12">
        <v>19</v>
      </c>
      <c r="AI10" s="12">
        <v>20</v>
      </c>
      <c r="AJ10" s="12">
        <v>24</v>
      </c>
      <c r="AK10" s="12">
        <f t="shared" si="0"/>
        <v>11</v>
      </c>
      <c r="AL10" s="12">
        <v>14</v>
      </c>
      <c r="AM10" s="12">
        <v>19</v>
      </c>
      <c r="AN10" s="12">
        <v>21</v>
      </c>
      <c r="AO10" s="12">
        <v>19</v>
      </c>
      <c r="AP10" s="12">
        <v>18</v>
      </c>
      <c r="AQ10" s="12">
        <v>22</v>
      </c>
      <c r="AR10" s="12">
        <v>27</v>
      </c>
      <c r="AS10" s="12">
        <v>15</v>
      </c>
      <c r="AT10" s="12">
        <v>11</v>
      </c>
      <c r="AU10" s="12">
        <v>31</v>
      </c>
      <c r="AV10" s="6"/>
      <c r="AW10" s="6"/>
      <c r="AX10" s="6"/>
    </row>
    <row r="11" spans="2:50" s="21" customFormat="1" ht="12" customHeight="1">
      <c r="B11" s="15" t="s">
        <v>42</v>
      </c>
      <c r="C11" s="273"/>
      <c r="D11" s="43">
        <f>SUM(D6:D10)</f>
        <v>1917.8999999999996</v>
      </c>
      <c r="E11" s="17">
        <f>SUM(E6:E10)</f>
        <v>2165.0770944999999</v>
      </c>
      <c r="F11" s="17">
        <f>SUM(F6:F10)</f>
        <v>2209</v>
      </c>
      <c r="G11" s="19">
        <f>SUM(G6:G10)</f>
        <v>2196.6999999999998</v>
      </c>
      <c r="H11" s="18">
        <v>2476</v>
      </c>
      <c r="I11" s="18">
        <v>2242</v>
      </c>
      <c r="J11" s="18">
        <v>2180</v>
      </c>
      <c r="K11" s="18">
        <v>2499</v>
      </c>
      <c r="L11" s="18">
        <v>2046</v>
      </c>
      <c r="M11" s="18">
        <v>1598</v>
      </c>
      <c r="N11" s="18">
        <v>1542</v>
      </c>
      <c r="O11" s="273"/>
      <c r="P11" s="43">
        <f>SUM(P6:P10)</f>
        <v>611.37</v>
      </c>
      <c r="Q11" s="310">
        <f t="shared" ref="Q11:V11" si="1">SUM(Q6:Q10)</f>
        <v>374.90999999999991</v>
      </c>
      <c r="R11" s="310">
        <f t="shared" si="1"/>
        <v>386.26253805085395</v>
      </c>
      <c r="S11" s="308">
        <f t="shared" si="1"/>
        <v>545.38097750000009</v>
      </c>
      <c r="T11" s="308">
        <f t="shared" si="1"/>
        <v>603.79888699999992</v>
      </c>
      <c r="U11" s="308">
        <f t="shared" si="1"/>
        <v>430.90000000000003</v>
      </c>
      <c r="V11" s="308">
        <f t="shared" si="1"/>
        <v>398.90000000000003</v>
      </c>
      <c r="W11" s="244">
        <f t="shared" ref="W11:AC11" si="2">SUM(W6:W10)</f>
        <v>732</v>
      </c>
      <c r="X11" s="17">
        <f t="shared" si="2"/>
        <v>638</v>
      </c>
      <c r="Y11" s="17">
        <f t="shared" si="2"/>
        <v>502.99999999999994</v>
      </c>
      <c r="Z11" s="17">
        <f t="shared" si="2"/>
        <v>452.90000000000003</v>
      </c>
      <c r="AA11" s="19">
        <f t="shared" si="2"/>
        <v>616.59999999999991</v>
      </c>
      <c r="AB11" s="19">
        <f t="shared" si="2"/>
        <v>677.6</v>
      </c>
      <c r="AC11" s="19">
        <f t="shared" si="2"/>
        <v>445.1</v>
      </c>
      <c r="AD11" s="19">
        <v>455</v>
      </c>
      <c r="AE11" s="19">
        <v>619</v>
      </c>
      <c r="AF11" s="18">
        <v>787</v>
      </c>
      <c r="AG11" s="18">
        <f>SUM(AG6:AG10)</f>
        <v>450</v>
      </c>
      <c r="AH11" s="18">
        <f>+SUM(AH6:AH10)</f>
        <v>564</v>
      </c>
      <c r="AI11" s="18">
        <v>675</v>
      </c>
      <c r="AJ11" s="18">
        <v>720</v>
      </c>
      <c r="AK11" s="18">
        <f t="shared" si="0"/>
        <v>442</v>
      </c>
      <c r="AL11" s="18">
        <v>509</v>
      </c>
      <c r="AM11" s="18">
        <v>571</v>
      </c>
      <c r="AN11" s="18">
        <v>423</v>
      </c>
      <c r="AO11" s="18">
        <v>537</v>
      </c>
      <c r="AP11" s="18">
        <v>587</v>
      </c>
      <c r="AQ11" s="18">
        <v>633</v>
      </c>
      <c r="AR11" s="18">
        <v>750</v>
      </c>
      <c r="AS11" s="18">
        <v>458</v>
      </c>
      <c r="AT11" s="18">
        <v>415</v>
      </c>
      <c r="AU11" s="18">
        <v>876</v>
      </c>
      <c r="AV11" s="20"/>
      <c r="AW11" s="20"/>
      <c r="AX11" s="20"/>
    </row>
    <row r="12" spans="2:50" s="21" customFormat="1" ht="12" customHeight="1">
      <c r="B12" s="7"/>
      <c r="C12" s="273"/>
      <c r="D12" s="22"/>
      <c r="E12" s="23"/>
      <c r="F12" s="23"/>
      <c r="G12" s="23"/>
      <c r="H12" s="23"/>
      <c r="I12" s="23"/>
      <c r="J12" s="23"/>
      <c r="K12" s="23"/>
      <c r="L12" s="23"/>
      <c r="M12" s="23"/>
      <c r="N12" s="23"/>
      <c r="O12" s="273"/>
      <c r="P12" s="22"/>
      <c r="Q12" s="309"/>
      <c r="R12" s="309"/>
      <c r="S12" s="309"/>
      <c r="T12" s="309"/>
      <c r="U12" s="309"/>
      <c r="V12" s="309"/>
      <c r="W12" s="245"/>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0"/>
      <c r="AW12" s="20"/>
      <c r="AX12" s="20"/>
    </row>
    <row r="13" spans="2:50" ht="12" customHeight="1">
      <c r="B13" s="7" t="s">
        <v>44</v>
      </c>
      <c r="C13" s="273"/>
      <c r="D13" s="22"/>
      <c r="E13" s="23"/>
      <c r="F13" s="23"/>
      <c r="G13" s="23"/>
      <c r="H13" s="12"/>
      <c r="I13" s="12"/>
      <c r="J13" s="12"/>
      <c r="K13" s="12"/>
      <c r="L13" s="12"/>
      <c r="M13" s="12"/>
      <c r="N13" s="12"/>
      <c r="O13" s="273"/>
      <c r="P13" s="22"/>
      <c r="Q13" s="309"/>
      <c r="R13" s="309"/>
      <c r="S13" s="309"/>
      <c r="T13" s="309"/>
      <c r="U13" s="309"/>
      <c r="V13" s="309"/>
      <c r="W13" s="245"/>
      <c r="X13" s="23"/>
      <c r="Y13" s="23"/>
      <c r="Z13" s="23"/>
      <c r="AA13" s="23"/>
      <c r="AB13" s="23"/>
      <c r="AC13" s="23"/>
      <c r="AD13" s="23"/>
      <c r="AE13" s="23"/>
      <c r="AF13" s="12"/>
      <c r="AG13" s="12"/>
      <c r="AH13" s="12"/>
      <c r="AI13" s="12"/>
      <c r="AJ13" s="12"/>
      <c r="AK13" s="12"/>
      <c r="AL13" s="12"/>
      <c r="AM13" s="12"/>
      <c r="AN13" s="12"/>
      <c r="AO13" s="12"/>
      <c r="AP13" s="12"/>
      <c r="AQ13" s="12"/>
      <c r="AR13" s="12"/>
      <c r="AS13" s="12"/>
      <c r="AT13" s="12"/>
      <c r="AU13" s="12"/>
      <c r="AV13" s="6"/>
      <c r="AW13" s="6"/>
      <c r="AX13" s="6"/>
    </row>
    <row r="14" spans="2:50" ht="12" customHeight="1">
      <c r="B14" s="7" t="s">
        <v>220</v>
      </c>
      <c r="C14" s="273"/>
      <c r="D14" s="10">
        <v>232.83</v>
      </c>
      <c r="E14" s="12">
        <v>252.31573379004101</v>
      </c>
      <c r="F14" s="12">
        <v>278</v>
      </c>
      <c r="G14" s="12">
        <v>276.89999999999998</v>
      </c>
      <c r="H14" s="12">
        <v>290</v>
      </c>
      <c r="I14" s="12">
        <v>280</v>
      </c>
      <c r="J14" s="12">
        <v>307</v>
      </c>
      <c r="K14" s="12">
        <v>0</v>
      </c>
      <c r="L14" s="12">
        <v>0</v>
      </c>
      <c r="M14" s="12">
        <v>149</v>
      </c>
      <c r="N14" s="12">
        <v>160</v>
      </c>
      <c r="O14" s="273"/>
      <c r="P14" s="10">
        <v>82.87</v>
      </c>
      <c r="Q14" s="307">
        <v>34.32</v>
      </c>
      <c r="R14" s="307">
        <v>35.782104926889801</v>
      </c>
      <c r="S14" s="307">
        <v>79.853462260963198</v>
      </c>
      <c r="T14" s="307">
        <v>81.7</v>
      </c>
      <c r="U14" s="307">
        <v>42.9</v>
      </c>
      <c r="V14" s="307">
        <v>51.5</v>
      </c>
      <c r="W14" s="243">
        <v>76</v>
      </c>
      <c r="X14" s="12">
        <v>83</v>
      </c>
      <c r="Y14" s="12">
        <v>65.7</v>
      </c>
      <c r="Z14" s="12">
        <v>51.5</v>
      </c>
      <c r="AA14" s="12">
        <v>78.400000000000006</v>
      </c>
      <c r="AB14" s="12">
        <v>88.3</v>
      </c>
      <c r="AC14" s="12">
        <v>52.1</v>
      </c>
      <c r="AD14" s="12">
        <v>44</v>
      </c>
      <c r="AE14" s="12">
        <v>93</v>
      </c>
      <c r="AF14" s="12">
        <v>92</v>
      </c>
      <c r="AG14" s="12">
        <v>56</v>
      </c>
      <c r="AH14" s="12">
        <v>61</v>
      </c>
      <c r="AI14" s="12">
        <v>81</v>
      </c>
      <c r="AJ14" s="12">
        <v>76</v>
      </c>
      <c r="AK14" s="12">
        <f>+I14-(AJ14+AL14+AM14)</f>
        <v>67</v>
      </c>
      <c r="AL14" s="12">
        <v>46</v>
      </c>
      <c r="AM14" s="12">
        <v>91</v>
      </c>
      <c r="AN14" s="12">
        <v>87</v>
      </c>
      <c r="AO14" s="12">
        <v>57</v>
      </c>
      <c r="AP14" s="12">
        <v>68</v>
      </c>
      <c r="AQ14" s="12">
        <v>95</v>
      </c>
      <c r="AR14" s="12">
        <v>0</v>
      </c>
      <c r="AS14" s="12">
        <v>0</v>
      </c>
      <c r="AT14" s="12">
        <v>0</v>
      </c>
      <c r="AU14" s="12">
        <v>0</v>
      </c>
      <c r="AV14" s="6"/>
      <c r="AW14" s="6"/>
      <c r="AX14" s="6"/>
    </row>
    <row r="15" spans="2:50" ht="12" customHeight="1">
      <c r="B15" s="9" t="s">
        <v>221</v>
      </c>
      <c r="C15" s="285"/>
      <c r="D15" s="10">
        <v>615.12</v>
      </c>
      <c r="E15" s="12">
        <v>789.8</v>
      </c>
      <c r="F15" s="12">
        <v>711</v>
      </c>
      <c r="G15" s="12">
        <v>690</v>
      </c>
      <c r="H15" s="12">
        <v>618</v>
      </c>
      <c r="I15" s="12">
        <v>264</v>
      </c>
      <c r="J15" s="12">
        <v>325</v>
      </c>
      <c r="K15" s="12">
        <v>293</v>
      </c>
      <c r="L15" s="12">
        <v>294</v>
      </c>
      <c r="M15" s="12">
        <v>257</v>
      </c>
      <c r="N15" s="12">
        <v>293</v>
      </c>
      <c r="O15" s="285"/>
      <c r="P15" s="10">
        <v>218.23</v>
      </c>
      <c r="Q15" s="307">
        <f>24.78+58.84</f>
        <v>83.62</v>
      </c>
      <c r="R15" s="307">
        <f>37.4396630159715+63.385043007324</f>
        <v>100.82470602329551</v>
      </c>
      <c r="S15" s="307">
        <v>212.4</v>
      </c>
      <c r="T15" s="307">
        <v>240</v>
      </c>
      <c r="U15" s="307">
        <v>153.9</v>
      </c>
      <c r="V15" s="307">
        <v>134.30000000000001</v>
      </c>
      <c r="W15" s="243">
        <v>262</v>
      </c>
      <c r="X15" s="12">
        <v>214</v>
      </c>
      <c r="Y15" s="12">
        <v>160.9</v>
      </c>
      <c r="Z15" s="12">
        <f>35.5+86.5</f>
        <v>122</v>
      </c>
      <c r="AA15" s="12">
        <v>214</v>
      </c>
      <c r="AB15" s="12">
        <v>234</v>
      </c>
      <c r="AC15" s="12">
        <v>126.3</v>
      </c>
      <c r="AD15" s="12">
        <v>87</v>
      </c>
      <c r="AE15" s="12">
        <v>243</v>
      </c>
      <c r="AF15" s="12">
        <v>175</v>
      </c>
      <c r="AG15" s="12">
        <v>149</v>
      </c>
      <c r="AH15" s="12">
        <v>134</v>
      </c>
      <c r="AI15" s="12">
        <v>160</v>
      </c>
      <c r="AJ15" s="12">
        <v>75</v>
      </c>
      <c r="AK15" s="12">
        <f t="shared" ref="AK15:AK27" si="3">+I15-(AJ15+AL15+AM15)</f>
        <v>63</v>
      </c>
      <c r="AL15" s="12">
        <v>38</v>
      </c>
      <c r="AM15" s="12">
        <v>88</v>
      </c>
      <c r="AN15" s="12">
        <v>102</v>
      </c>
      <c r="AO15" s="12">
        <v>54</v>
      </c>
      <c r="AP15" s="12">
        <v>71</v>
      </c>
      <c r="AQ15" s="12">
        <v>98</v>
      </c>
      <c r="AR15" s="12">
        <v>95</v>
      </c>
      <c r="AS15" s="12">
        <v>48</v>
      </c>
      <c r="AT15" s="12">
        <v>46</v>
      </c>
      <c r="AU15" s="12">
        <v>104</v>
      </c>
      <c r="AV15" s="6"/>
      <c r="AW15" s="6"/>
      <c r="AX15" s="6"/>
    </row>
    <row r="16" spans="2:50" ht="12" customHeight="1">
      <c r="B16" s="9" t="s">
        <v>222</v>
      </c>
      <c r="C16" s="285"/>
      <c r="D16" s="10">
        <v>241.68</v>
      </c>
      <c r="E16" s="12">
        <v>298.8</v>
      </c>
      <c r="F16" s="12">
        <v>255</v>
      </c>
      <c r="G16" s="12">
        <v>272.7</v>
      </c>
      <c r="H16" s="12">
        <v>256</v>
      </c>
      <c r="I16" s="12">
        <v>269</v>
      </c>
      <c r="J16" s="12">
        <v>291</v>
      </c>
      <c r="K16" s="12">
        <v>255</v>
      </c>
      <c r="L16" s="12">
        <v>271</v>
      </c>
      <c r="M16" s="12">
        <v>262</v>
      </c>
      <c r="N16" s="12">
        <v>493</v>
      </c>
      <c r="O16" s="285"/>
      <c r="P16" s="10">
        <v>75.040000000000006</v>
      </c>
      <c r="Q16" s="307">
        <f>23.27+18.02</f>
        <v>41.29</v>
      </c>
      <c r="R16" s="307">
        <f>29.3137337721256+18.4673179569358</f>
        <v>47.781051729061403</v>
      </c>
      <c r="S16" s="307">
        <v>77.599999999999994</v>
      </c>
      <c r="T16" s="307">
        <v>83.3</v>
      </c>
      <c r="U16" s="307">
        <v>60.7</v>
      </c>
      <c r="V16" s="307">
        <v>50.7</v>
      </c>
      <c r="W16" s="243">
        <v>104</v>
      </c>
      <c r="X16" s="12">
        <v>85</v>
      </c>
      <c r="Y16" s="12">
        <v>51.1</v>
      </c>
      <c r="Z16" s="12">
        <f>25.2+16.6</f>
        <v>41.8</v>
      </c>
      <c r="AA16" s="12">
        <v>75.8</v>
      </c>
      <c r="AB16" s="12">
        <v>84.8</v>
      </c>
      <c r="AC16" s="12">
        <v>48.9</v>
      </c>
      <c r="AD16" s="12">
        <v>43</v>
      </c>
      <c r="AE16" s="12">
        <v>96</v>
      </c>
      <c r="AF16" s="12">
        <v>85</v>
      </c>
      <c r="AG16" s="12">
        <v>46</v>
      </c>
      <c r="AH16" s="12">
        <v>52</v>
      </c>
      <c r="AI16" s="12">
        <v>73</v>
      </c>
      <c r="AJ16" s="12">
        <v>70</v>
      </c>
      <c r="AK16" s="12">
        <f t="shared" si="3"/>
        <v>50</v>
      </c>
      <c r="AL16" s="12">
        <v>51</v>
      </c>
      <c r="AM16" s="12">
        <v>98</v>
      </c>
      <c r="AN16" s="12">
        <v>94</v>
      </c>
      <c r="AO16" s="12">
        <v>50</v>
      </c>
      <c r="AP16" s="12">
        <v>62</v>
      </c>
      <c r="AQ16" s="12">
        <v>85</v>
      </c>
      <c r="AR16" s="12">
        <v>80</v>
      </c>
      <c r="AS16" s="12">
        <v>38</v>
      </c>
      <c r="AT16" s="12">
        <v>41</v>
      </c>
      <c r="AU16" s="12">
        <v>96</v>
      </c>
      <c r="AV16" s="6"/>
      <c r="AW16" s="6"/>
      <c r="AX16" s="6"/>
    </row>
    <row r="17" spans="2:50" ht="12" customHeight="1">
      <c r="B17" s="9" t="s">
        <v>223</v>
      </c>
      <c r="C17" s="285"/>
      <c r="D17" s="10">
        <v>23.47</v>
      </c>
      <c r="E17" s="12">
        <v>37</v>
      </c>
      <c r="F17" s="12">
        <v>32</v>
      </c>
      <c r="G17" s="12">
        <v>34.200000000000003</v>
      </c>
      <c r="H17" s="12">
        <v>35</v>
      </c>
      <c r="I17" s="12">
        <v>35</v>
      </c>
      <c r="J17" s="12">
        <v>39</v>
      </c>
      <c r="K17" s="12">
        <v>28</v>
      </c>
      <c r="L17" s="12">
        <v>15</v>
      </c>
      <c r="M17" s="12">
        <v>0</v>
      </c>
      <c r="N17" s="12">
        <v>0</v>
      </c>
      <c r="O17" s="285"/>
      <c r="P17" s="10">
        <v>8.1</v>
      </c>
      <c r="Q17" s="307">
        <v>1.72</v>
      </c>
      <c r="R17" s="307">
        <v>5.3532085237484202</v>
      </c>
      <c r="S17" s="307">
        <v>8.3000000000000007</v>
      </c>
      <c r="T17" s="307">
        <v>9.4</v>
      </c>
      <c r="U17" s="307">
        <v>6.8</v>
      </c>
      <c r="V17" s="307">
        <v>6.3</v>
      </c>
      <c r="W17" s="243">
        <v>15</v>
      </c>
      <c r="X17" s="12">
        <v>12</v>
      </c>
      <c r="Y17" s="12">
        <v>6.5</v>
      </c>
      <c r="Z17" s="12">
        <v>5.4</v>
      </c>
      <c r="AA17" s="12">
        <v>8.5</v>
      </c>
      <c r="AB17" s="12">
        <v>10.199999999999999</v>
      </c>
      <c r="AC17" s="12">
        <v>5.9</v>
      </c>
      <c r="AD17" s="12">
        <v>5</v>
      </c>
      <c r="AE17" s="12">
        <v>13</v>
      </c>
      <c r="AF17" s="12">
        <v>12</v>
      </c>
      <c r="AG17" s="12">
        <v>7</v>
      </c>
      <c r="AH17" s="12">
        <v>7</v>
      </c>
      <c r="AI17" s="12">
        <v>9</v>
      </c>
      <c r="AJ17" s="12">
        <v>9</v>
      </c>
      <c r="AK17" s="12">
        <f t="shared" si="3"/>
        <v>7</v>
      </c>
      <c r="AL17" s="12">
        <v>6</v>
      </c>
      <c r="AM17" s="12">
        <v>13</v>
      </c>
      <c r="AN17" s="12">
        <v>13</v>
      </c>
      <c r="AO17" s="12">
        <v>7</v>
      </c>
      <c r="AP17" s="12">
        <v>8</v>
      </c>
      <c r="AQ17" s="12">
        <v>11</v>
      </c>
      <c r="AR17" s="12">
        <v>6</v>
      </c>
      <c r="AS17" s="12">
        <v>4</v>
      </c>
      <c r="AT17" s="12">
        <v>5</v>
      </c>
      <c r="AU17" s="12">
        <v>13</v>
      </c>
      <c r="AV17" s="6"/>
      <c r="AW17" s="6"/>
      <c r="AX17" s="6"/>
    </row>
    <row r="18" spans="2:50" ht="12" customHeight="1">
      <c r="B18" s="9" t="s">
        <v>224</v>
      </c>
      <c r="C18" s="285"/>
      <c r="D18" s="10">
        <v>231.59</v>
      </c>
      <c r="E18" s="12">
        <v>272</v>
      </c>
      <c r="F18" s="12">
        <v>243</v>
      </c>
      <c r="G18" s="12">
        <v>244.5</v>
      </c>
      <c r="H18" s="12">
        <v>237</v>
      </c>
      <c r="I18" s="12">
        <v>0</v>
      </c>
      <c r="J18" s="12">
        <v>0</v>
      </c>
      <c r="K18" s="12">
        <v>0</v>
      </c>
      <c r="L18" s="12">
        <v>0</v>
      </c>
      <c r="M18" s="12">
        <v>0</v>
      </c>
      <c r="N18" s="12">
        <v>0</v>
      </c>
      <c r="O18" s="285"/>
      <c r="P18" s="10">
        <v>79.31</v>
      </c>
      <c r="Q18" s="307">
        <v>40.65</v>
      </c>
      <c r="R18" s="307">
        <v>39.870793048733702</v>
      </c>
      <c r="S18" s="307">
        <v>71.8</v>
      </c>
      <c r="T18" s="307">
        <v>77.2</v>
      </c>
      <c r="U18" s="307">
        <v>53.9</v>
      </c>
      <c r="V18" s="307">
        <v>48.2</v>
      </c>
      <c r="W18" s="243">
        <v>93</v>
      </c>
      <c r="X18" s="12">
        <v>73</v>
      </c>
      <c r="Y18" s="12">
        <v>52.9</v>
      </c>
      <c r="Z18" s="12">
        <v>46.6</v>
      </c>
      <c r="AA18" s="12">
        <v>70.7</v>
      </c>
      <c r="AB18" s="12">
        <v>76.400000000000006</v>
      </c>
      <c r="AC18" s="12">
        <v>43.3</v>
      </c>
      <c r="AD18" s="12">
        <v>42</v>
      </c>
      <c r="AE18" s="12">
        <v>83</v>
      </c>
      <c r="AF18" s="12">
        <v>79</v>
      </c>
      <c r="AG18" s="12">
        <v>53</v>
      </c>
      <c r="AH18" s="12">
        <v>57</v>
      </c>
      <c r="AI18" s="12">
        <v>48</v>
      </c>
      <c r="AJ18" s="12">
        <v>0</v>
      </c>
      <c r="AK18" s="12">
        <v>0</v>
      </c>
      <c r="AL18" s="12">
        <v>0</v>
      </c>
      <c r="AM18" s="12">
        <v>0</v>
      </c>
      <c r="AN18" s="12">
        <v>0</v>
      </c>
      <c r="AO18" s="12">
        <v>0</v>
      </c>
      <c r="AP18" s="12">
        <v>0</v>
      </c>
      <c r="AQ18" s="12">
        <v>0</v>
      </c>
      <c r="AR18" s="12">
        <v>0</v>
      </c>
      <c r="AS18" s="12">
        <v>0</v>
      </c>
      <c r="AT18" s="12">
        <v>0</v>
      </c>
      <c r="AU18" s="12">
        <v>0</v>
      </c>
      <c r="AV18" s="6"/>
      <c r="AW18" s="6"/>
      <c r="AX18" s="6"/>
    </row>
    <row r="19" spans="2:50" ht="12" customHeight="1">
      <c r="B19" s="9" t="s">
        <v>225</v>
      </c>
      <c r="C19" s="285"/>
      <c r="D19" s="10">
        <v>540.32000000000005</v>
      </c>
      <c r="E19" s="12">
        <v>638.04365044583301</v>
      </c>
      <c r="F19" s="12">
        <v>490</v>
      </c>
      <c r="G19" s="12">
        <v>519</v>
      </c>
      <c r="H19" s="12">
        <v>536</v>
      </c>
      <c r="I19" s="12">
        <v>567</v>
      </c>
      <c r="J19" s="12">
        <v>610</v>
      </c>
      <c r="K19" s="12">
        <v>745</v>
      </c>
      <c r="L19" s="12">
        <v>1003</v>
      </c>
      <c r="M19" s="12">
        <v>65</v>
      </c>
      <c r="N19" s="12">
        <v>0</v>
      </c>
      <c r="O19" s="285"/>
      <c r="P19" s="10">
        <v>165.85</v>
      </c>
      <c r="Q19" s="307">
        <v>103.81</v>
      </c>
      <c r="R19" s="307">
        <v>98.663513968412005</v>
      </c>
      <c r="S19" s="307">
        <v>172</v>
      </c>
      <c r="T19" s="307">
        <v>186</v>
      </c>
      <c r="U19" s="307">
        <v>124.8</v>
      </c>
      <c r="V19" s="307">
        <v>109.3</v>
      </c>
      <c r="W19" s="243">
        <v>218</v>
      </c>
      <c r="X19" s="12">
        <v>200</v>
      </c>
      <c r="Y19" s="12">
        <v>86.8</v>
      </c>
      <c r="Z19" s="12">
        <v>68.2</v>
      </c>
      <c r="AA19" s="12">
        <v>134.9</v>
      </c>
      <c r="AB19" s="12">
        <v>151.5</v>
      </c>
      <c r="AC19" s="12">
        <v>89.5</v>
      </c>
      <c r="AD19" s="12">
        <v>89</v>
      </c>
      <c r="AE19" s="12">
        <v>189</v>
      </c>
      <c r="AF19" s="12">
        <v>180</v>
      </c>
      <c r="AG19" s="12">
        <v>102</v>
      </c>
      <c r="AH19" s="12">
        <v>106</v>
      </c>
      <c r="AI19" s="12">
        <v>148</v>
      </c>
      <c r="AJ19" s="12">
        <v>154</v>
      </c>
      <c r="AK19" s="12">
        <f t="shared" si="3"/>
        <v>103</v>
      </c>
      <c r="AL19" s="12">
        <v>105</v>
      </c>
      <c r="AM19" s="12">
        <v>205</v>
      </c>
      <c r="AN19" s="12">
        <v>205</v>
      </c>
      <c r="AO19" s="12">
        <v>104</v>
      </c>
      <c r="AP19" s="12">
        <v>126</v>
      </c>
      <c r="AQ19" s="12">
        <v>175</v>
      </c>
      <c r="AR19" s="12">
        <v>176</v>
      </c>
      <c r="AS19" s="12">
        <v>85</v>
      </c>
      <c r="AT19" s="12">
        <v>92</v>
      </c>
      <c r="AU19" s="12">
        <v>392</v>
      </c>
      <c r="AV19" s="6"/>
      <c r="AW19" s="6"/>
      <c r="AX19" s="6"/>
    </row>
    <row r="20" spans="2:50" ht="12" customHeight="1">
      <c r="B20" s="9" t="s">
        <v>226</v>
      </c>
      <c r="C20" s="285"/>
      <c r="D20" s="10">
        <v>566.91</v>
      </c>
      <c r="E20" s="12">
        <v>708.9</v>
      </c>
      <c r="F20" s="12">
        <v>691</v>
      </c>
      <c r="G20" s="12">
        <v>676</v>
      </c>
      <c r="H20" s="12">
        <v>765</v>
      </c>
      <c r="I20" s="12">
        <v>567</v>
      </c>
      <c r="J20" s="12">
        <v>707</v>
      </c>
      <c r="K20" s="12">
        <v>726</v>
      </c>
      <c r="L20" s="12">
        <v>709</v>
      </c>
      <c r="M20" s="12">
        <v>693</v>
      </c>
      <c r="N20" s="12">
        <v>326</v>
      </c>
      <c r="O20" s="285"/>
      <c r="P20" s="10">
        <v>210.34</v>
      </c>
      <c r="Q20" s="307">
        <f>33.51+42.3</f>
        <v>75.81</v>
      </c>
      <c r="R20" s="307">
        <f>38.1894479034895+48.031720640879</f>
        <v>86.22116854436851</v>
      </c>
      <c r="S20" s="307">
        <v>194.5</v>
      </c>
      <c r="T20" s="307">
        <v>206.3</v>
      </c>
      <c r="U20" s="307">
        <v>152.4</v>
      </c>
      <c r="V20" s="307">
        <v>120.5</v>
      </c>
      <c r="W20" s="243">
        <v>230</v>
      </c>
      <c r="X20" s="12">
        <v>210</v>
      </c>
      <c r="Y20" s="12">
        <v>157.6</v>
      </c>
      <c r="Z20" s="12">
        <f>53.9+67.7</f>
        <v>121.6</v>
      </c>
      <c r="AA20" s="12">
        <v>201.6</v>
      </c>
      <c r="AB20" s="12">
        <v>224.4</v>
      </c>
      <c r="AC20" s="12">
        <v>132.80000000000001</v>
      </c>
      <c r="AD20" s="12">
        <v>80</v>
      </c>
      <c r="AE20" s="12">
        <v>239</v>
      </c>
      <c r="AF20" s="12">
        <v>245</v>
      </c>
      <c r="AG20" s="12">
        <v>161</v>
      </c>
      <c r="AH20" s="12">
        <v>157</v>
      </c>
      <c r="AI20" s="12">
        <v>202</v>
      </c>
      <c r="AJ20" s="12">
        <v>188</v>
      </c>
      <c r="AK20" s="12">
        <f t="shared" si="3"/>
        <v>157</v>
      </c>
      <c r="AL20" s="12">
        <v>121</v>
      </c>
      <c r="AM20" s="12">
        <v>101</v>
      </c>
      <c r="AN20" s="12">
        <v>169</v>
      </c>
      <c r="AO20" s="12">
        <v>144</v>
      </c>
      <c r="AP20" s="12">
        <v>168</v>
      </c>
      <c r="AQ20" s="12">
        <v>226</v>
      </c>
      <c r="AR20" s="12">
        <v>220</v>
      </c>
      <c r="AS20" s="12">
        <v>122</v>
      </c>
      <c r="AT20" s="12">
        <v>130</v>
      </c>
      <c r="AU20" s="12">
        <v>254</v>
      </c>
      <c r="AV20" s="6"/>
      <c r="AW20" s="6"/>
      <c r="AX20" s="6"/>
    </row>
    <row r="21" spans="2:50" ht="12" customHeight="1">
      <c r="B21" s="9" t="s">
        <v>227</v>
      </c>
      <c r="C21" s="285"/>
      <c r="D21" s="10">
        <v>1084.18</v>
      </c>
      <c r="E21" s="12">
        <v>1425.8</v>
      </c>
      <c r="F21" s="12">
        <v>1348</v>
      </c>
      <c r="G21" s="12">
        <v>1120</v>
      </c>
      <c r="H21" s="12">
        <v>103</v>
      </c>
      <c r="I21" s="12">
        <v>0</v>
      </c>
      <c r="J21" s="12">
        <v>0</v>
      </c>
      <c r="K21" s="12">
        <v>0</v>
      </c>
      <c r="L21" s="12">
        <v>0</v>
      </c>
      <c r="M21" s="12">
        <v>0</v>
      </c>
      <c r="N21" s="12">
        <v>0</v>
      </c>
      <c r="O21" s="285"/>
      <c r="P21" s="10">
        <v>407.79</v>
      </c>
      <c r="Q21" s="307">
        <f>73.62+77.32</f>
        <v>150.94</v>
      </c>
      <c r="R21" s="307">
        <f>96.633489184865+66.476172802865</f>
        <v>163.10966198772999</v>
      </c>
      <c r="S21" s="307">
        <v>362.3</v>
      </c>
      <c r="T21" s="307">
        <v>428.2</v>
      </c>
      <c r="U21" s="307">
        <v>291.60000000000002</v>
      </c>
      <c r="V21" s="307">
        <v>248.5</v>
      </c>
      <c r="W21" s="243">
        <v>458</v>
      </c>
      <c r="X21" s="12">
        <v>410</v>
      </c>
      <c r="Y21" s="12">
        <v>303.3</v>
      </c>
      <c r="Z21" s="12">
        <f>125.9+126.9</f>
        <v>252.8</v>
      </c>
      <c r="AA21" s="12">
        <v>381.4</v>
      </c>
      <c r="AB21" s="12">
        <v>422.1</v>
      </c>
      <c r="AC21" s="12">
        <v>271.39999999999998</v>
      </c>
      <c r="AD21" s="12">
        <v>204</v>
      </c>
      <c r="AE21" s="12">
        <v>222</v>
      </c>
      <c r="AF21" s="12">
        <v>101</v>
      </c>
      <c r="AG21" s="12">
        <v>2</v>
      </c>
      <c r="AH21" s="12"/>
      <c r="AI21" s="12"/>
      <c r="AJ21" s="12"/>
      <c r="AK21" s="12"/>
      <c r="AL21" s="12"/>
      <c r="AM21" s="12"/>
      <c r="AN21" s="12"/>
      <c r="AO21" s="12"/>
      <c r="AP21" s="12"/>
      <c r="AQ21" s="12"/>
      <c r="AR21" s="12"/>
      <c r="AS21" s="12"/>
      <c r="AT21" s="12"/>
      <c r="AU21" s="12"/>
      <c r="AV21" s="6"/>
      <c r="AW21" s="6"/>
      <c r="AX21" s="6"/>
    </row>
    <row r="22" spans="2:50" ht="12" customHeight="1">
      <c r="B22" s="9" t="s">
        <v>228</v>
      </c>
      <c r="C22" s="285"/>
      <c r="D22" s="10">
        <v>633.95000000000005</v>
      </c>
      <c r="E22" s="12">
        <v>801.8</v>
      </c>
      <c r="F22" s="12">
        <v>734</v>
      </c>
      <c r="G22" s="12">
        <v>754</v>
      </c>
      <c r="H22" s="12">
        <v>808</v>
      </c>
      <c r="I22" s="12">
        <v>735</v>
      </c>
      <c r="J22" s="12">
        <v>734</v>
      </c>
      <c r="K22" s="12">
        <v>374</v>
      </c>
      <c r="L22" s="12">
        <v>0</v>
      </c>
      <c r="M22" s="12">
        <v>0</v>
      </c>
      <c r="N22" s="12">
        <v>0</v>
      </c>
      <c r="O22" s="285"/>
      <c r="P22" s="10">
        <v>242.11</v>
      </c>
      <c r="Q22" s="307">
        <v>87.12</v>
      </c>
      <c r="R22" s="307">
        <v>97.932284977449001</v>
      </c>
      <c r="S22" s="307">
        <v>206.8</v>
      </c>
      <c r="T22" s="307">
        <v>244.5</v>
      </c>
      <c r="U22" s="307">
        <v>178</v>
      </c>
      <c r="V22" s="307">
        <v>128.1</v>
      </c>
      <c r="W22" s="243">
        <v>251</v>
      </c>
      <c r="X22" s="12">
        <v>228</v>
      </c>
      <c r="Y22" s="12">
        <v>176.3</v>
      </c>
      <c r="Z22" s="12">
        <v>108.6</v>
      </c>
      <c r="AA22" s="12">
        <v>221.1</v>
      </c>
      <c r="AB22" s="12">
        <v>243.7</v>
      </c>
      <c r="AC22" s="12">
        <v>144</v>
      </c>
      <c r="AD22" s="12">
        <v>114</v>
      </c>
      <c r="AE22" s="12">
        <v>252</v>
      </c>
      <c r="AF22" s="12">
        <v>252</v>
      </c>
      <c r="AG22" s="12">
        <v>176</v>
      </c>
      <c r="AH22" s="12">
        <v>166</v>
      </c>
      <c r="AI22" s="12">
        <v>214</v>
      </c>
      <c r="AJ22" s="12">
        <v>208</v>
      </c>
      <c r="AK22" s="12">
        <f t="shared" si="3"/>
        <v>187</v>
      </c>
      <c r="AL22" s="12">
        <v>125</v>
      </c>
      <c r="AM22" s="12">
        <v>215</v>
      </c>
      <c r="AN22" s="12">
        <v>173</v>
      </c>
      <c r="AO22" s="12">
        <v>160</v>
      </c>
      <c r="AP22" s="12">
        <v>164</v>
      </c>
      <c r="AQ22" s="12">
        <v>237</v>
      </c>
      <c r="AR22" s="12">
        <v>227</v>
      </c>
      <c r="AS22" s="12">
        <v>75</v>
      </c>
      <c r="AT22" s="12">
        <v>57</v>
      </c>
      <c r="AU22" s="12">
        <v>13</v>
      </c>
      <c r="AV22" s="6"/>
      <c r="AW22" s="6"/>
      <c r="AX22" s="6"/>
    </row>
    <row r="23" spans="2:50" ht="12" customHeight="1">
      <c r="B23" s="9" t="s">
        <v>229</v>
      </c>
      <c r="C23" s="285"/>
      <c r="D23" s="10">
        <v>386.37</v>
      </c>
      <c r="E23" s="12">
        <v>467.3</v>
      </c>
      <c r="F23" s="12">
        <v>430</v>
      </c>
      <c r="G23" s="12">
        <v>439.8</v>
      </c>
      <c r="H23" s="12">
        <v>452</v>
      </c>
      <c r="I23" s="12">
        <v>421</v>
      </c>
      <c r="J23" s="12">
        <v>277</v>
      </c>
      <c r="K23" s="12">
        <v>23</v>
      </c>
      <c r="L23" s="12">
        <v>0</v>
      </c>
      <c r="M23" s="12">
        <v>0</v>
      </c>
      <c r="N23" s="12">
        <v>0</v>
      </c>
      <c r="O23" s="285"/>
      <c r="P23" s="10">
        <v>128.94999999999999</v>
      </c>
      <c r="Q23" s="307">
        <v>67.739999999999995</v>
      </c>
      <c r="R23" s="307">
        <v>66.284845883401999</v>
      </c>
      <c r="S23" s="307">
        <v>123.4</v>
      </c>
      <c r="T23" s="307">
        <v>129.4</v>
      </c>
      <c r="U23" s="307">
        <v>101.1</v>
      </c>
      <c r="V23" s="307">
        <v>84.2</v>
      </c>
      <c r="W23" s="243">
        <v>152</v>
      </c>
      <c r="X23" s="12">
        <v>130</v>
      </c>
      <c r="Y23" s="12">
        <v>96.2</v>
      </c>
      <c r="Z23" s="12">
        <v>72.2</v>
      </c>
      <c r="AA23" s="12">
        <v>132.30000000000001</v>
      </c>
      <c r="AB23" s="12">
        <v>140.1</v>
      </c>
      <c r="AC23" s="12">
        <v>74.7</v>
      </c>
      <c r="AD23" s="12">
        <v>82</v>
      </c>
      <c r="AE23" s="12">
        <v>143</v>
      </c>
      <c r="AF23" s="12">
        <v>143</v>
      </c>
      <c r="AG23" s="12">
        <v>90</v>
      </c>
      <c r="AH23" s="12">
        <v>101</v>
      </c>
      <c r="AI23" s="12">
        <v>118</v>
      </c>
      <c r="AJ23" s="12">
        <v>116</v>
      </c>
      <c r="AK23" s="12">
        <f t="shared" si="3"/>
        <v>85</v>
      </c>
      <c r="AL23" s="12">
        <v>91</v>
      </c>
      <c r="AM23" s="12">
        <v>129</v>
      </c>
      <c r="AN23" s="12">
        <v>112</v>
      </c>
      <c r="AO23" s="12">
        <v>69</v>
      </c>
      <c r="AP23" s="12">
        <v>69</v>
      </c>
      <c r="AQ23" s="12">
        <v>27</v>
      </c>
      <c r="AR23" s="12">
        <v>23</v>
      </c>
      <c r="AS23" s="12">
        <v>0</v>
      </c>
      <c r="AT23" s="12">
        <v>0</v>
      </c>
      <c r="AU23" s="12">
        <v>0</v>
      </c>
      <c r="AV23" s="6"/>
      <c r="AW23" s="6"/>
      <c r="AX23" s="6"/>
    </row>
    <row r="24" spans="2:50" ht="12" customHeight="1">
      <c r="B24" s="9" t="s">
        <v>230</v>
      </c>
      <c r="C24" s="285"/>
      <c r="D24" s="10">
        <v>1018.75</v>
      </c>
      <c r="E24" s="12">
        <v>1195.2</v>
      </c>
      <c r="F24" s="12">
        <v>1054</v>
      </c>
      <c r="G24" s="12">
        <v>1089.2</v>
      </c>
      <c r="H24" s="12">
        <v>416</v>
      </c>
      <c r="I24" s="12">
        <v>0</v>
      </c>
      <c r="J24" s="12">
        <v>0</v>
      </c>
      <c r="K24" s="12">
        <v>0</v>
      </c>
      <c r="L24" s="12">
        <v>0</v>
      </c>
      <c r="M24" s="12">
        <v>0</v>
      </c>
      <c r="N24" s="12">
        <v>0</v>
      </c>
      <c r="O24" s="285"/>
      <c r="P24" s="10">
        <v>353</v>
      </c>
      <c r="Q24" s="307">
        <v>172.97</v>
      </c>
      <c r="R24" s="307">
        <v>166.16524600470399</v>
      </c>
      <c r="S24" s="307">
        <v>326.60000000000002</v>
      </c>
      <c r="T24" s="307">
        <v>339.4</v>
      </c>
      <c r="U24" s="307">
        <v>229.2</v>
      </c>
      <c r="V24" s="307">
        <v>212.1</v>
      </c>
      <c r="W24" s="243">
        <v>414</v>
      </c>
      <c r="X24" s="12">
        <v>327</v>
      </c>
      <c r="Y24" s="12">
        <v>234</v>
      </c>
      <c r="Z24" s="12">
        <v>174</v>
      </c>
      <c r="AA24" s="12">
        <v>318.5</v>
      </c>
      <c r="AB24" s="12">
        <v>324.8</v>
      </c>
      <c r="AC24" s="12">
        <v>191.1</v>
      </c>
      <c r="AD24" s="12">
        <v>207</v>
      </c>
      <c r="AE24" s="12">
        <v>366</v>
      </c>
      <c r="AF24" s="12">
        <v>314</v>
      </c>
      <c r="AG24" s="12">
        <v>92</v>
      </c>
      <c r="AH24" s="12">
        <v>10</v>
      </c>
      <c r="AI24" s="12"/>
      <c r="AJ24" s="12"/>
      <c r="AK24" s="12"/>
      <c r="AL24" s="12"/>
      <c r="AM24" s="12"/>
      <c r="AN24" s="12"/>
      <c r="AO24" s="12"/>
      <c r="AP24" s="12"/>
      <c r="AQ24" s="12"/>
      <c r="AR24" s="12"/>
      <c r="AS24" s="12"/>
      <c r="AT24" s="12"/>
      <c r="AU24" s="12"/>
      <c r="AV24" s="6"/>
      <c r="AW24" s="6"/>
      <c r="AX24" s="6"/>
    </row>
    <row r="25" spans="2:50" ht="12" customHeight="1">
      <c r="B25" s="9" t="s">
        <v>231</v>
      </c>
      <c r="C25" s="285"/>
      <c r="D25" s="10">
        <v>2305.7800000000002</v>
      </c>
      <c r="E25" s="12">
        <v>2568.8000000000002</v>
      </c>
      <c r="F25" s="12">
        <v>1150</v>
      </c>
      <c r="G25" s="12">
        <v>0</v>
      </c>
      <c r="H25" s="12">
        <v>0</v>
      </c>
      <c r="I25" s="12">
        <v>0</v>
      </c>
      <c r="J25" s="12">
        <v>0</v>
      </c>
      <c r="K25" s="12">
        <v>0</v>
      </c>
      <c r="L25" s="12">
        <v>0</v>
      </c>
      <c r="M25" s="12">
        <v>0</v>
      </c>
      <c r="N25" s="12">
        <v>0</v>
      </c>
      <c r="O25" s="285"/>
      <c r="P25" s="10">
        <v>786.76</v>
      </c>
      <c r="Q25" s="307">
        <v>411.72</v>
      </c>
      <c r="R25" s="307">
        <v>418.06449471616997</v>
      </c>
      <c r="S25" s="307">
        <v>689.2</v>
      </c>
      <c r="T25" s="307">
        <v>758.6</v>
      </c>
      <c r="U25" s="307">
        <v>546.70000000000005</v>
      </c>
      <c r="V25" s="307">
        <v>470.1</v>
      </c>
      <c r="W25" s="243">
        <v>793</v>
      </c>
      <c r="X25" s="12">
        <v>575</v>
      </c>
      <c r="Y25" s="12">
        <v>386.4</v>
      </c>
      <c r="Z25" s="12">
        <v>167.2</v>
      </c>
      <c r="AA25" s="12">
        <v>21.2</v>
      </c>
      <c r="AB25" s="12"/>
      <c r="AC25" s="12"/>
      <c r="AD25" s="12"/>
      <c r="AE25" s="12"/>
      <c r="AF25" s="12"/>
      <c r="AG25" s="12"/>
      <c r="AH25" s="12"/>
      <c r="AI25" s="12"/>
      <c r="AJ25" s="12"/>
      <c r="AK25" s="12"/>
      <c r="AL25" s="12"/>
      <c r="AM25" s="12"/>
      <c r="AN25" s="12"/>
      <c r="AO25" s="12"/>
      <c r="AP25" s="12"/>
      <c r="AQ25" s="12"/>
      <c r="AR25" s="12"/>
      <c r="AS25" s="12"/>
      <c r="AT25" s="12"/>
      <c r="AU25" s="12"/>
      <c r="AV25" s="6"/>
      <c r="AW25" s="6"/>
      <c r="AX25" s="6"/>
    </row>
    <row r="26" spans="2:50" ht="12" customHeight="1">
      <c r="B26" s="9" t="s">
        <v>479</v>
      </c>
      <c r="C26" s="285"/>
      <c r="D26" s="10">
        <v>-1.1499999999999999</v>
      </c>
      <c r="E26" s="12">
        <v>0</v>
      </c>
      <c r="F26" s="12">
        <v>0</v>
      </c>
      <c r="G26" s="12">
        <v>0</v>
      </c>
      <c r="H26" s="12">
        <v>0</v>
      </c>
      <c r="I26" s="12">
        <v>0</v>
      </c>
      <c r="J26" s="12">
        <v>0</v>
      </c>
      <c r="K26" s="12">
        <v>0</v>
      </c>
      <c r="L26" s="12">
        <v>0</v>
      </c>
      <c r="M26" s="12">
        <v>0</v>
      </c>
      <c r="N26" s="12">
        <v>0</v>
      </c>
      <c r="O26" s="285"/>
      <c r="P26" s="10">
        <v>-1.1499999999999999</v>
      </c>
      <c r="Q26" s="307"/>
      <c r="R26" s="307"/>
      <c r="S26" s="307"/>
      <c r="T26" s="307"/>
      <c r="U26" s="307"/>
      <c r="V26" s="307"/>
      <c r="W26" s="243"/>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6"/>
      <c r="AW26" s="6"/>
      <c r="AX26" s="6"/>
    </row>
    <row r="27" spans="2:50" s="21" customFormat="1" ht="12" customHeight="1">
      <c r="B27" s="15" t="s">
        <v>42</v>
      </c>
      <c r="C27" s="273"/>
      <c r="D27" s="43">
        <f>SUM(D14:D26)</f>
        <v>7879.8000000000011</v>
      </c>
      <c r="E27" s="17">
        <f>SUM(E14:E26)</f>
        <v>9455.7593842358729</v>
      </c>
      <c r="F27" s="17">
        <f>SUM(F14:F26)</f>
        <v>7416</v>
      </c>
      <c r="G27" s="17">
        <f>SUM(G14:G26)</f>
        <v>6116.3</v>
      </c>
      <c r="H27" s="18">
        <v>4516</v>
      </c>
      <c r="I27" s="18">
        <v>3138</v>
      </c>
      <c r="J27" s="18">
        <v>3290</v>
      </c>
      <c r="K27" s="18">
        <v>2444</v>
      </c>
      <c r="L27" s="18">
        <v>2292</v>
      </c>
      <c r="M27" s="18">
        <v>1426</v>
      </c>
      <c r="N27" s="18">
        <v>1272</v>
      </c>
      <c r="O27" s="273"/>
      <c r="P27" s="43">
        <f>SUM(P14:P26)</f>
        <v>2757.2000000000003</v>
      </c>
      <c r="Q27" s="310">
        <f t="shared" ref="Q27:V27" si="4">SUM(Q14:Q25)</f>
        <v>1271.71</v>
      </c>
      <c r="R27" s="310">
        <f t="shared" si="4"/>
        <v>1326.0530803339643</v>
      </c>
      <c r="S27" s="308">
        <f t="shared" si="4"/>
        <v>2524.7534622609637</v>
      </c>
      <c r="T27" s="308">
        <f t="shared" si="4"/>
        <v>2784</v>
      </c>
      <c r="U27" s="308">
        <f t="shared" si="4"/>
        <v>1942</v>
      </c>
      <c r="V27" s="308">
        <f t="shared" si="4"/>
        <v>1663.8000000000002</v>
      </c>
      <c r="W27" s="244">
        <f t="shared" ref="W27:AA27" si="5">SUM(W14:W25)</f>
        <v>3066</v>
      </c>
      <c r="X27" s="17">
        <f t="shared" si="5"/>
        <v>2547</v>
      </c>
      <c r="Y27" s="17">
        <f t="shared" si="5"/>
        <v>1777.6999999999998</v>
      </c>
      <c r="Z27" s="17">
        <f t="shared" si="5"/>
        <v>1231.9000000000003</v>
      </c>
      <c r="AA27" s="17">
        <f t="shared" si="5"/>
        <v>1858.3999999999999</v>
      </c>
      <c r="AB27" s="17">
        <f>SUM(AB14:AB24)</f>
        <v>2000.3</v>
      </c>
      <c r="AC27" s="17">
        <f>SUM(AC14:AC24)</f>
        <v>1180</v>
      </c>
      <c r="AD27" s="17">
        <v>997</v>
      </c>
      <c r="AE27" s="19">
        <v>1939</v>
      </c>
      <c r="AF27" s="18">
        <v>1678</v>
      </c>
      <c r="AG27" s="18">
        <f>+SUM(AG14:AG24)</f>
        <v>934</v>
      </c>
      <c r="AH27" s="18">
        <f>+SUM(AH14:AH24)</f>
        <v>851</v>
      </c>
      <c r="AI27" s="18">
        <v>1053</v>
      </c>
      <c r="AJ27" s="18">
        <v>896</v>
      </c>
      <c r="AK27" s="18">
        <f t="shared" si="3"/>
        <v>719</v>
      </c>
      <c r="AL27" s="18">
        <v>583</v>
      </c>
      <c r="AM27" s="18">
        <v>940</v>
      </c>
      <c r="AN27" s="18">
        <v>955</v>
      </c>
      <c r="AO27" s="18">
        <v>645</v>
      </c>
      <c r="AP27" s="18">
        <v>736</v>
      </c>
      <c r="AQ27" s="18">
        <v>954</v>
      </c>
      <c r="AR27" s="18">
        <v>827</v>
      </c>
      <c r="AS27" s="18">
        <v>372</v>
      </c>
      <c r="AT27" s="18">
        <v>371</v>
      </c>
      <c r="AU27" s="18">
        <v>872</v>
      </c>
      <c r="AV27" s="20"/>
      <c r="AW27" s="20"/>
      <c r="AX27" s="20"/>
    </row>
    <row r="28" spans="2:50" s="21" customFormat="1" ht="12" customHeight="1">
      <c r="B28" s="7"/>
      <c r="C28" s="273"/>
      <c r="D28" s="22"/>
      <c r="E28" s="23"/>
      <c r="F28" s="23"/>
      <c r="G28" s="23"/>
      <c r="H28" s="23"/>
      <c r="I28" s="23"/>
      <c r="J28" s="23"/>
      <c r="K28" s="23"/>
      <c r="L28" s="23"/>
      <c r="M28" s="23"/>
      <c r="N28" s="23"/>
      <c r="O28" s="273"/>
      <c r="P28" s="22"/>
      <c r="Q28" s="309"/>
      <c r="R28" s="309"/>
      <c r="S28" s="309"/>
      <c r="T28" s="309"/>
      <c r="U28" s="309"/>
      <c r="V28" s="309"/>
      <c r="W28" s="245"/>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0"/>
      <c r="AW28" s="20"/>
      <c r="AX28" s="20"/>
    </row>
    <row r="29" spans="2:50" ht="12" customHeight="1">
      <c r="B29" s="7" t="s">
        <v>82</v>
      </c>
      <c r="C29" s="273"/>
      <c r="D29" s="22"/>
      <c r="E29" s="23"/>
      <c r="F29" s="23"/>
      <c r="G29" s="23"/>
      <c r="H29" s="12"/>
      <c r="I29" s="12"/>
      <c r="J29" s="12"/>
      <c r="K29" s="12"/>
      <c r="L29" s="12"/>
      <c r="M29" s="12"/>
      <c r="N29" s="12"/>
      <c r="O29" s="273"/>
      <c r="P29" s="22"/>
      <c r="Q29" s="309"/>
      <c r="R29" s="309"/>
      <c r="S29" s="309"/>
      <c r="T29" s="309"/>
      <c r="U29" s="309"/>
      <c r="V29" s="309"/>
      <c r="W29" s="245"/>
      <c r="X29" s="23"/>
      <c r="Y29" s="23"/>
      <c r="Z29" s="23"/>
      <c r="AA29" s="23"/>
      <c r="AB29" s="23"/>
      <c r="AC29" s="23"/>
      <c r="AD29" s="23"/>
      <c r="AE29" s="23"/>
      <c r="AF29" s="12"/>
      <c r="AG29" s="12"/>
      <c r="AH29" s="12"/>
      <c r="AI29" s="12"/>
      <c r="AJ29" s="12"/>
      <c r="AK29" s="12"/>
      <c r="AL29" s="12"/>
      <c r="AM29" s="12"/>
      <c r="AN29" s="12"/>
      <c r="AO29" s="12"/>
      <c r="AP29" s="12"/>
      <c r="AQ29" s="12"/>
      <c r="AR29" s="12"/>
      <c r="AS29" s="12"/>
      <c r="AT29" s="12"/>
      <c r="AU29" s="12"/>
      <c r="AV29" s="6"/>
      <c r="AW29" s="6"/>
      <c r="AX29" s="6"/>
    </row>
    <row r="30" spans="2:50" ht="12" customHeight="1">
      <c r="B30" s="9" t="s">
        <v>232</v>
      </c>
      <c r="C30" s="285"/>
      <c r="D30" s="10">
        <v>424.13</v>
      </c>
      <c r="E30" s="12">
        <v>541.47452000000101</v>
      </c>
      <c r="F30" s="12">
        <v>491</v>
      </c>
      <c r="G30" s="12">
        <v>487.7</v>
      </c>
      <c r="H30" s="12">
        <v>542</v>
      </c>
      <c r="I30" s="12">
        <v>522</v>
      </c>
      <c r="J30" s="12">
        <v>321</v>
      </c>
      <c r="K30" s="12">
        <v>0</v>
      </c>
      <c r="L30" s="12">
        <v>0</v>
      </c>
      <c r="M30" s="12">
        <v>0</v>
      </c>
      <c r="N30" s="12">
        <v>0</v>
      </c>
      <c r="O30" s="285"/>
      <c r="P30" s="10">
        <v>140.61000000000001</v>
      </c>
      <c r="Q30" s="307">
        <v>82.1</v>
      </c>
      <c r="R30" s="307">
        <v>69.303939999999997</v>
      </c>
      <c r="S30" s="307">
        <v>132.1</v>
      </c>
      <c r="T30" s="307">
        <v>167.92368920000098</v>
      </c>
      <c r="U30" s="307">
        <v>94.5</v>
      </c>
      <c r="V30" s="307">
        <v>89.338205600000038</v>
      </c>
      <c r="W30" s="243">
        <v>190</v>
      </c>
      <c r="X30" s="12">
        <v>161</v>
      </c>
      <c r="Y30" s="12">
        <v>104.9</v>
      </c>
      <c r="Z30" s="12">
        <v>89.2</v>
      </c>
      <c r="AA30" s="12">
        <v>136.19999999999999</v>
      </c>
      <c r="AB30" s="12">
        <v>146.9</v>
      </c>
      <c r="AC30" s="12">
        <v>87.8</v>
      </c>
      <c r="AD30" s="12">
        <v>112</v>
      </c>
      <c r="AE30" s="12">
        <v>141</v>
      </c>
      <c r="AF30" s="12">
        <v>147</v>
      </c>
      <c r="AG30" s="12">
        <v>102</v>
      </c>
      <c r="AH30" s="12">
        <v>121</v>
      </c>
      <c r="AI30" s="12">
        <v>172</v>
      </c>
      <c r="AJ30" s="12">
        <v>166</v>
      </c>
      <c r="AK30" s="12">
        <f t="shared" ref="AK30:AK34" si="6">+I30-(AJ30+AL30+AM30)</f>
        <v>99</v>
      </c>
      <c r="AL30" s="12">
        <v>109</v>
      </c>
      <c r="AM30" s="12">
        <v>148</v>
      </c>
      <c r="AN30" s="12">
        <v>170</v>
      </c>
      <c r="AO30" s="12">
        <v>108</v>
      </c>
      <c r="AP30" s="12">
        <v>42</v>
      </c>
      <c r="AQ30" s="12">
        <v>1</v>
      </c>
      <c r="AR30" s="12">
        <v>0</v>
      </c>
      <c r="AS30" s="12">
        <v>0</v>
      </c>
      <c r="AT30" s="12">
        <v>0</v>
      </c>
      <c r="AU30" s="12">
        <v>0</v>
      </c>
      <c r="AV30" s="6"/>
      <c r="AW30" s="6"/>
      <c r="AX30" s="6"/>
    </row>
    <row r="31" spans="2:50" ht="12" customHeight="1">
      <c r="B31" s="9" t="s">
        <v>233</v>
      </c>
      <c r="C31" s="285"/>
      <c r="D31" s="10">
        <v>674.13</v>
      </c>
      <c r="E31" s="12">
        <v>764.69639360000099</v>
      </c>
      <c r="F31" s="12">
        <v>623</v>
      </c>
      <c r="G31" s="12">
        <v>189.9</v>
      </c>
      <c r="H31" s="12">
        <v>0</v>
      </c>
      <c r="I31" s="12">
        <v>0</v>
      </c>
      <c r="J31" s="12">
        <v>0</v>
      </c>
      <c r="K31" s="12">
        <v>0</v>
      </c>
      <c r="L31" s="12">
        <v>0</v>
      </c>
      <c r="M31" s="12">
        <v>0</v>
      </c>
      <c r="N31" s="12">
        <v>0</v>
      </c>
      <c r="O31" s="285"/>
      <c r="P31" s="10">
        <v>241.58</v>
      </c>
      <c r="Q31" s="307">
        <v>125.49</v>
      </c>
      <c r="R31" s="307">
        <v>103.777395</v>
      </c>
      <c r="S31" s="307">
        <v>203.3</v>
      </c>
      <c r="T31" s="307">
        <v>267.45825359999998</v>
      </c>
      <c r="U31" s="307">
        <v>154.4</v>
      </c>
      <c r="V31" s="307">
        <v>136.32565580000002</v>
      </c>
      <c r="W31" s="243">
        <v>207</v>
      </c>
      <c r="X31" s="12">
        <v>214</v>
      </c>
      <c r="Y31" s="12">
        <v>129.69999999999999</v>
      </c>
      <c r="Z31" s="12">
        <v>112.1</v>
      </c>
      <c r="AA31" s="12">
        <v>166.7</v>
      </c>
      <c r="AB31" s="12">
        <v>158.1</v>
      </c>
      <c r="AC31" s="12">
        <v>31.8</v>
      </c>
      <c r="AD31" s="12"/>
      <c r="AE31" s="12"/>
      <c r="AF31" s="12"/>
      <c r="AG31" s="12"/>
      <c r="AH31" s="12"/>
      <c r="AI31" s="12"/>
      <c r="AJ31" s="12"/>
      <c r="AK31" s="12"/>
      <c r="AL31" s="12"/>
      <c r="AM31" s="12"/>
      <c r="AN31" s="12"/>
      <c r="AO31" s="12"/>
      <c r="AP31" s="12"/>
      <c r="AQ31" s="12"/>
      <c r="AR31" s="12"/>
      <c r="AS31" s="12"/>
      <c r="AT31" s="12"/>
      <c r="AU31" s="12"/>
      <c r="AV31" s="6"/>
      <c r="AW31" s="6"/>
      <c r="AX31" s="6"/>
    </row>
    <row r="32" spans="2:50" ht="12" customHeight="1">
      <c r="B32" s="9" t="s">
        <v>234</v>
      </c>
      <c r="C32" s="285"/>
      <c r="D32" s="10">
        <v>525.63</v>
      </c>
      <c r="E32" s="12">
        <v>566.94120600000099</v>
      </c>
      <c r="F32" s="12">
        <v>629</v>
      </c>
      <c r="G32" s="12">
        <v>584.4</v>
      </c>
      <c r="H32" s="12">
        <v>559</v>
      </c>
      <c r="I32" s="12">
        <v>67</v>
      </c>
      <c r="J32" s="12">
        <v>0</v>
      </c>
      <c r="K32" s="12">
        <v>0</v>
      </c>
      <c r="L32" s="12">
        <v>0</v>
      </c>
      <c r="M32" s="12">
        <v>0</v>
      </c>
      <c r="N32" s="12">
        <v>0</v>
      </c>
      <c r="O32" s="285"/>
      <c r="P32" s="10">
        <v>171.89</v>
      </c>
      <c r="Q32" s="307">
        <v>107.38</v>
      </c>
      <c r="R32" s="307">
        <v>85.638859999999994</v>
      </c>
      <c r="S32" s="307">
        <v>160.69999999999999</v>
      </c>
      <c r="T32" s="307">
        <v>126.41325080000098</v>
      </c>
      <c r="U32" s="307">
        <v>122.5</v>
      </c>
      <c r="V32" s="307">
        <v>107.70546379999999</v>
      </c>
      <c r="W32" s="243">
        <v>210</v>
      </c>
      <c r="X32" s="12">
        <v>193</v>
      </c>
      <c r="Y32" s="12">
        <v>133.69999999999999</v>
      </c>
      <c r="Z32" s="12">
        <v>132.4</v>
      </c>
      <c r="AA32" s="12">
        <v>169.6</v>
      </c>
      <c r="AB32" s="12">
        <v>178.9</v>
      </c>
      <c r="AC32" s="12">
        <v>110.4</v>
      </c>
      <c r="AD32" s="12">
        <v>141</v>
      </c>
      <c r="AE32" s="12">
        <v>154</v>
      </c>
      <c r="AF32" s="12">
        <v>160</v>
      </c>
      <c r="AG32" s="12">
        <v>117</v>
      </c>
      <c r="AH32" s="12">
        <v>143</v>
      </c>
      <c r="AI32" s="12">
        <v>139</v>
      </c>
      <c r="AJ32" s="12">
        <v>31</v>
      </c>
      <c r="AK32" s="12">
        <f t="shared" si="6"/>
        <v>36</v>
      </c>
      <c r="AL32" s="12">
        <v>0</v>
      </c>
      <c r="AM32" s="12">
        <v>0</v>
      </c>
      <c r="AN32" s="12">
        <v>0</v>
      </c>
      <c r="AO32" s="12">
        <v>0</v>
      </c>
      <c r="AP32" s="12">
        <v>0</v>
      </c>
      <c r="AQ32" s="12">
        <v>0</v>
      </c>
      <c r="AR32" s="12">
        <v>0</v>
      </c>
      <c r="AS32" s="12">
        <v>0</v>
      </c>
      <c r="AT32" s="12">
        <v>0</v>
      </c>
      <c r="AU32" s="12">
        <v>0</v>
      </c>
      <c r="AV32" s="6"/>
      <c r="AW32" s="6"/>
      <c r="AX32" s="6"/>
    </row>
    <row r="33" spans="2:50" ht="12" customHeight="1">
      <c r="B33" s="9" t="s">
        <v>235</v>
      </c>
      <c r="C33" s="285"/>
      <c r="D33" s="10">
        <v>398.23</v>
      </c>
      <c r="E33" s="12">
        <v>426.86857400000099</v>
      </c>
      <c r="F33" s="12">
        <v>477</v>
      </c>
      <c r="G33" s="12">
        <v>443.7</v>
      </c>
      <c r="H33" s="12">
        <v>419</v>
      </c>
      <c r="I33" s="12">
        <v>75</v>
      </c>
      <c r="J33" s="12">
        <v>0</v>
      </c>
      <c r="K33" s="12">
        <v>0</v>
      </c>
      <c r="L33" s="12">
        <v>0</v>
      </c>
      <c r="M33" s="12">
        <v>0</v>
      </c>
      <c r="N33" s="12">
        <v>0</v>
      </c>
      <c r="O33" s="285"/>
      <c r="P33" s="10">
        <v>125.88</v>
      </c>
      <c r="Q33" s="307">
        <v>83.8</v>
      </c>
      <c r="R33" s="307">
        <v>73.487160000000003</v>
      </c>
      <c r="S33" s="307">
        <v>115.1</v>
      </c>
      <c r="T33" s="307">
        <v>93.5061556</v>
      </c>
      <c r="U33" s="307">
        <v>91.8</v>
      </c>
      <c r="V33" s="307">
        <v>86.398525199999995</v>
      </c>
      <c r="W33" s="243">
        <v>155</v>
      </c>
      <c r="X33" s="12">
        <v>143</v>
      </c>
      <c r="Y33" s="12">
        <v>102.6</v>
      </c>
      <c r="Z33" s="12">
        <v>105</v>
      </c>
      <c r="AA33" s="12">
        <v>126.2</v>
      </c>
      <c r="AB33" s="12">
        <v>132.4</v>
      </c>
      <c r="AC33" s="12">
        <v>81.3</v>
      </c>
      <c r="AD33" s="12">
        <v>112</v>
      </c>
      <c r="AE33" s="12">
        <v>118</v>
      </c>
      <c r="AF33" s="12">
        <v>123</v>
      </c>
      <c r="AG33" s="12">
        <v>87</v>
      </c>
      <c r="AH33" s="12">
        <v>105</v>
      </c>
      <c r="AI33" s="12">
        <v>104</v>
      </c>
      <c r="AJ33" s="12">
        <v>27</v>
      </c>
      <c r="AK33" s="12">
        <f t="shared" si="6"/>
        <v>36</v>
      </c>
      <c r="AL33" s="12">
        <v>11</v>
      </c>
      <c r="AM33" s="12">
        <v>1</v>
      </c>
      <c r="AN33" s="12">
        <v>0</v>
      </c>
      <c r="AO33" s="12">
        <v>0</v>
      </c>
      <c r="AP33" s="12">
        <v>0</v>
      </c>
      <c r="AQ33" s="12">
        <v>0</v>
      </c>
      <c r="AR33" s="12">
        <v>0</v>
      </c>
      <c r="AS33" s="12">
        <v>0</v>
      </c>
      <c r="AT33" s="12">
        <v>0</v>
      </c>
      <c r="AU33" s="12">
        <v>0</v>
      </c>
      <c r="AV33" s="6"/>
      <c r="AW33" s="6"/>
      <c r="AX33" s="6"/>
    </row>
    <row r="34" spans="2:50" s="21" customFormat="1" ht="12" customHeight="1">
      <c r="B34" s="15" t="s">
        <v>42</v>
      </c>
      <c r="C34" s="273"/>
      <c r="D34" s="43">
        <f>SUM(D30:D33)</f>
        <v>2022.12</v>
      </c>
      <c r="E34" s="19">
        <f>SUM(E30:E33)</f>
        <v>2299.9806936000041</v>
      </c>
      <c r="F34" s="19">
        <f>SUM(F30:F33)</f>
        <v>2220</v>
      </c>
      <c r="G34" s="19">
        <f>SUM(G30:G33)</f>
        <v>1705.7</v>
      </c>
      <c r="H34" s="18">
        <v>1520</v>
      </c>
      <c r="I34" s="18">
        <v>664</v>
      </c>
      <c r="J34" s="18">
        <v>321</v>
      </c>
      <c r="K34" s="18">
        <v>0</v>
      </c>
      <c r="L34" s="18">
        <v>0</v>
      </c>
      <c r="M34" s="18">
        <v>0</v>
      </c>
      <c r="N34" s="18">
        <v>0</v>
      </c>
      <c r="O34" s="273"/>
      <c r="P34" s="43">
        <f>SUM(P30:P33)</f>
        <v>679.96</v>
      </c>
      <c r="Q34" s="310">
        <f t="shared" ref="Q34:V34" si="7">SUM(Q30:Q33)</f>
        <v>398.77</v>
      </c>
      <c r="R34" s="310">
        <f t="shared" si="7"/>
        <v>332.20735500000001</v>
      </c>
      <c r="S34" s="310">
        <f t="shared" si="7"/>
        <v>611.19999999999993</v>
      </c>
      <c r="T34" s="310">
        <f t="shared" si="7"/>
        <v>655.30134920000205</v>
      </c>
      <c r="U34" s="310">
        <f t="shared" si="7"/>
        <v>463.2</v>
      </c>
      <c r="V34" s="310">
        <f t="shared" si="7"/>
        <v>419.76785040000004</v>
      </c>
      <c r="W34" s="246">
        <f t="shared" ref="W34:AC34" si="8">SUM(W30:W33)</f>
        <v>762</v>
      </c>
      <c r="X34" s="19">
        <f t="shared" si="8"/>
        <v>711</v>
      </c>
      <c r="Y34" s="19">
        <f t="shared" si="8"/>
        <v>470.9</v>
      </c>
      <c r="Z34" s="19">
        <f t="shared" si="8"/>
        <v>438.70000000000005</v>
      </c>
      <c r="AA34" s="19">
        <f t="shared" si="8"/>
        <v>598.70000000000005</v>
      </c>
      <c r="AB34" s="19">
        <f t="shared" si="8"/>
        <v>616.29999999999995</v>
      </c>
      <c r="AC34" s="19">
        <f t="shared" si="8"/>
        <v>311.3</v>
      </c>
      <c r="AD34" s="19">
        <v>365</v>
      </c>
      <c r="AE34" s="19">
        <v>413</v>
      </c>
      <c r="AF34" s="18">
        <v>430</v>
      </c>
      <c r="AG34" s="18">
        <f>SUM(AG30:AG33)</f>
        <v>306</v>
      </c>
      <c r="AH34" s="18">
        <f>SUM(AH30:AH33)</f>
        <v>369</v>
      </c>
      <c r="AI34" s="18">
        <v>415</v>
      </c>
      <c r="AJ34" s="18">
        <v>224</v>
      </c>
      <c r="AK34" s="18">
        <f t="shared" si="6"/>
        <v>171</v>
      </c>
      <c r="AL34" s="18">
        <v>120</v>
      </c>
      <c r="AM34" s="18">
        <v>149</v>
      </c>
      <c r="AN34" s="18">
        <v>170</v>
      </c>
      <c r="AO34" s="18">
        <v>108</v>
      </c>
      <c r="AP34" s="18">
        <v>42</v>
      </c>
      <c r="AQ34" s="18">
        <v>1</v>
      </c>
      <c r="AR34" s="18">
        <v>0</v>
      </c>
      <c r="AS34" s="18">
        <v>0</v>
      </c>
      <c r="AT34" s="18">
        <v>0</v>
      </c>
      <c r="AU34" s="18">
        <v>0</v>
      </c>
      <c r="AV34" s="20"/>
      <c r="AW34" s="20"/>
      <c r="AX34" s="20"/>
    </row>
    <row r="35" spans="2:50" s="21" customFormat="1" ht="12" customHeight="1">
      <c r="B35" s="273"/>
      <c r="C35" s="273"/>
      <c r="D35" s="276"/>
      <c r="E35" s="274"/>
      <c r="F35" s="274"/>
      <c r="G35" s="274"/>
      <c r="H35" s="275"/>
      <c r="I35" s="275"/>
      <c r="J35" s="275"/>
      <c r="K35" s="275"/>
      <c r="L35" s="275"/>
      <c r="M35" s="275"/>
      <c r="N35" s="275"/>
      <c r="O35" s="273"/>
      <c r="P35" s="276"/>
      <c r="Q35" s="311"/>
      <c r="R35" s="311"/>
      <c r="S35" s="311"/>
      <c r="T35" s="311"/>
      <c r="U35" s="311"/>
      <c r="V35" s="311"/>
      <c r="W35" s="277"/>
      <c r="X35" s="274"/>
      <c r="Y35" s="274"/>
      <c r="Z35" s="274"/>
      <c r="AA35" s="274"/>
      <c r="AB35" s="274"/>
      <c r="AC35" s="274"/>
      <c r="AD35" s="274"/>
      <c r="AE35" s="274"/>
      <c r="AF35" s="275"/>
      <c r="AG35" s="275"/>
      <c r="AH35" s="275"/>
      <c r="AI35" s="275"/>
      <c r="AJ35" s="275"/>
      <c r="AK35" s="275"/>
      <c r="AL35" s="275"/>
      <c r="AM35" s="275"/>
      <c r="AN35" s="275"/>
      <c r="AO35" s="275"/>
      <c r="AP35" s="275"/>
      <c r="AQ35" s="275"/>
      <c r="AR35" s="275"/>
      <c r="AS35" s="275"/>
      <c r="AT35" s="275"/>
      <c r="AU35" s="275"/>
      <c r="AV35" s="20"/>
      <c r="AW35" s="20"/>
      <c r="AX35" s="20"/>
    </row>
    <row r="36" spans="2:50" s="21" customFormat="1" ht="12" customHeight="1">
      <c r="B36" s="7" t="s">
        <v>104</v>
      </c>
      <c r="C36" s="273"/>
      <c r="D36" s="276"/>
      <c r="E36" s="274"/>
      <c r="F36" s="274"/>
      <c r="G36" s="274"/>
      <c r="H36" s="275"/>
      <c r="I36" s="275"/>
      <c r="J36" s="275"/>
      <c r="K36" s="275"/>
      <c r="L36" s="275"/>
      <c r="M36" s="275"/>
      <c r="N36" s="275"/>
      <c r="O36" s="273"/>
      <c r="P36" s="276"/>
      <c r="Q36" s="311"/>
      <c r="R36" s="311"/>
      <c r="S36" s="311"/>
      <c r="T36" s="311"/>
      <c r="U36" s="311"/>
      <c r="V36" s="311"/>
      <c r="W36" s="277"/>
      <c r="X36" s="274"/>
      <c r="Y36" s="274"/>
      <c r="Z36" s="274"/>
      <c r="AA36" s="274"/>
      <c r="AB36" s="274"/>
      <c r="AC36" s="274"/>
      <c r="AD36" s="274"/>
      <c r="AE36" s="274"/>
      <c r="AF36" s="275"/>
      <c r="AG36" s="275"/>
      <c r="AH36" s="275"/>
      <c r="AI36" s="275"/>
      <c r="AJ36" s="275"/>
      <c r="AK36" s="275"/>
      <c r="AL36" s="275"/>
      <c r="AM36" s="275"/>
      <c r="AN36" s="275"/>
      <c r="AO36" s="275"/>
      <c r="AP36" s="275"/>
      <c r="AQ36" s="275"/>
      <c r="AR36" s="275"/>
      <c r="AS36" s="275"/>
      <c r="AT36" s="275"/>
      <c r="AU36" s="275"/>
      <c r="AV36" s="20"/>
      <c r="AW36" s="20"/>
      <c r="AX36" s="20"/>
    </row>
    <row r="37" spans="2:50" s="21" customFormat="1" ht="12" customHeight="1">
      <c r="B37" s="9" t="s">
        <v>236</v>
      </c>
      <c r="C37" s="285"/>
      <c r="D37" s="297">
        <v>1904.5</v>
      </c>
      <c r="E37" s="357">
        <v>1206.948676</v>
      </c>
      <c r="F37" s="274">
        <v>0</v>
      </c>
      <c r="G37" s="274">
        <v>0</v>
      </c>
      <c r="H37" s="275">
        <v>0</v>
      </c>
      <c r="I37" s="275">
        <v>0</v>
      </c>
      <c r="J37" s="275">
        <v>0</v>
      </c>
      <c r="K37" s="275">
        <v>0</v>
      </c>
      <c r="L37" s="275">
        <v>0</v>
      </c>
      <c r="M37" s="275">
        <v>0</v>
      </c>
      <c r="N37" s="275">
        <v>0</v>
      </c>
      <c r="O37" s="285"/>
      <c r="P37" s="297">
        <v>383.12</v>
      </c>
      <c r="Q37" s="312">
        <v>235.11</v>
      </c>
      <c r="R37" s="312">
        <v>451.16110754005001</v>
      </c>
      <c r="S37" s="312">
        <v>835.1</v>
      </c>
      <c r="T37" s="312">
        <v>835.1</v>
      </c>
      <c r="U37" s="312">
        <v>308.2</v>
      </c>
      <c r="V37" s="312">
        <v>63.4</v>
      </c>
      <c r="W37" s="277">
        <v>0</v>
      </c>
      <c r="X37" s="274">
        <v>0</v>
      </c>
      <c r="Y37" s="274">
        <v>0</v>
      </c>
      <c r="Z37" s="274">
        <v>0</v>
      </c>
      <c r="AA37" s="274">
        <v>0</v>
      </c>
      <c r="AB37" s="274">
        <v>0</v>
      </c>
      <c r="AC37" s="274">
        <v>0</v>
      </c>
      <c r="AD37" s="274">
        <v>0</v>
      </c>
      <c r="AE37" s="274">
        <v>0</v>
      </c>
      <c r="AF37" s="275">
        <v>0</v>
      </c>
      <c r="AG37" s="275">
        <v>0</v>
      </c>
      <c r="AH37" s="275">
        <v>0</v>
      </c>
      <c r="AI37" s="275">
        <v>0</v>
      </c>
      <c r="AJ37" s="275">
        <v>0</v>
      </c>
      <c r="AK37" s="275">
        <v>0</v>
      </c>
      <c r="AL37" s="275">
        <v>0</v>
      </c>
      <c r="AM37" s="275">
        <v>0</v>
      </c>
      <c r="AN37" s="275">
        <v>0</v>
      </c>
      <c r="AO37" s="275">
        <v>0</v>
      </c>
      <c r="AP37" s="275">
        <v>0</v>
      </c>
      <c r="AQ37" s="275">
        <v>0</v>
      </c>
      <c r="AR37" s="275">
        <v>0</v>
      </c>
      <c r="AS37" s="275">
        <v>0</v>
      </c>
      <c r="AT37" s="275">
        <v>0</v>
      </c>
      <c r="AU37" s="275">
        <v>0</v>
      </c>
      <c r="AV37" s="20"/>
      <c r="AW37" s="20"/>
      <c r="AX37" s="20"/>
    </row>
    <row r="38" spans="2:50" s="21" customFormat="1" ht="12" customHeight="1">
      <c r="B38" s="15" t="s">
        <v>42</v>
      </c>
      <c r="C38" s="273"/>
      <c r="D38" s="43">
        <f>D37</f>
        <v>1904.5</v>
      </c>
      <c r="E38" s="17">
        <f>E37</f>
        <v>1206.948676</v>
      </c>
      <c r="F38" s="17">
        <f t="shared" ref="F38:N38" si="9">SUM(F37)</f>
        <v>0</v>
      </c>
      <c r="G38" s="17">
        <f t="shared" si="9"/>
        <v>0</v>
      </c>
      <c r="H38" s="17">
        <f t="shared" si="9"/>
        <v>0</v>
      </c>
      <c r="I38" s="17">
        <f t="shared" si="9"/>
        <v>0</v>
      </c>
      <c r="J38" s="17">
        <f t="shared" si="9"/>
        <v>0</v>
      </c>
      <c r="K38" s="17">
        <f t="shared" si="9"/>
        <v>0</v>
      </c>
      <c r="L38" s="17">
        <f t="shared" si="9"/>
        <v>0</v>
      </c>
      <c r="M38" s="17">
        <f t="shared" si="9"/>
        <v>0</v>
      </c>
      <c r="N38" s="17">
        <f t="shared" si="9"/>
        <v>0</v>
      </c>
      <c r="O38" s="273"/>
      <c r="P38" s="43">
        <f>SUM(P37)</f>
        <v>383.12</v>
      </c>
      <c r="Q38" s="310">
        <f>SUM(Q37)</f>
        <v>235.11</v>
      </c>
      <c r="R38" s="310">
        <f>SUM(R37)</f>
        <v>451.16110754005001</v>
      </c>
      <c r="S38" s="308">
        <f>SUM(S37)</f>
        <v>835.1</v>
      </c>
      <c r="T38" s="308">
        <f>T37</f>
        <v>835.1</v>
      </c>
      <c r="U38" s="308">
        <f>U37</f>
        <v>308.2</v>
      </c>
      <c r="V38" s="308">
        <f>SUM(V37)</f>
        <v>63.4</v>
      </c>
      <c r="W38" s="17">
        <f t="shared" ref="W38:AU38" si="10">SUM(W37)</f>
        <v>0</v>
      </c>
      <c r="X38" s="17">
        <f t="shared" si="10"/>
        <v>0</v>
      </c>
      <c r="Y38" s="17">
        <f t="shared" si="10"/>
        <v>0</v>
      </c>
      <c r="Z38" s="17">
        <f t="shared" si="10"/>
        <v>0</v>
      </c>
      <c r="AA38" s="17">
        <f t="shared" si="10"/>
        <v>0</v>
      </c>
      <c r="AB38" s="17">
        <f t="shared" si="10"/>
        <v>0</v>
      </c>
      <c r="AC38" s="17">
        <f t="shared" si="10"/>
        <v>0</v>
      </c>
      <c r="AD38" s="17">
        <f t="shared" si="10"/>
        <v>0</v>
      </c>
      <c r="AE38" s="17">
        <f t="shared" si="10"/>
        <v>0</v>
      </c>
      <c r="AF38" s="17">
        <f t="shared" si="10"/>
        <v>0</v>
      </c>
      <c r="AG38" s="17">
        <f t="shared" si="10"/>
        <v>0</v>
      </c>
      <c r="AH38" s="17">
        <f t="shared" si="10"/>
        <v>0</v>
      </c>
      <c r="AI38" s="17">
        <f t="shared" si="10"/>
        <v>0</v>
      </c>
      <c r="AJ38" s="17">
        <f t="shared" si="10"/>
        <v>0</v>
      </c>
      <c r="AK38" s="17">
        <f t="shared" si="10"/>
        <v>0</v>
      </c>
      <c r="AL38" s="17">
        <f t="shared" si="10"/>
        <v>0</v>
      </c>
      <c r="AM38" s="17">
        <f t="shared" si="10"/>
        <v>0</v>
      </c>
      <c r="AN38" s="17">
        <f t="shared" si="10"/>
        <v>0</v>
      </c>
      <c r="AO38" s="17">
        <f t="shared" si="10"/>
        <v>0</v>
      </c>
      <c r="AP38" s="17">
        <f t="shared" si="10"/>
        <v>0</v>
      </c>
      <c r="AQ38" s="17">
        <f t="shared" si="10"/>
        <v>0</v>
      </c>
      <c r="AR38" s="17">
        <f t="shared" si="10"/>
        <v>0</v>
      </c>
      <c r="AS38" s="17">
        <f t="shared" si="10"/>
        <v>0</v>
      </c>
      <c r="AT38" s="17">
        <f t="shared" si="10"/>
        <v>0</v>
      </c>
      <c r="AU38" s="17">
        <f t="shared" si="10"/>
        <v>0</v>
      </c>
      <c r="AV38" s="20"/>
      <c r="AW38" s="20"/>
      <c r="AX38" s="20"/>
    </row>
    <row r="39" spans="2:50" s="21" customFormat="1" ht="12" customHeight="1">
      <c r="B39" s="7"/>
      <c r="C39" s="273"/>
      <c r="D39" s="44"/>
      <c r="E39" s="45"/>
      <c r="F39" s="45"/>
      <c r="G39" s="45"/>
      <c r="H39" s="23"/>
      <c r="I39" s="23"/>
      <c r="J39" s="23"/>
      <c r="K39" s="23"/>
      <c r="L39" s="23"/>
      <c r="M39" s="23"/>
      <c r="N39" s="23"/>
      <c r="O39" s="273"/>
      <c r="P39" s="44"/>
      <c r="Q39" s="313"/>
      <c r="R39" s="313"/>
      <c r="S39" s="313"/>
      <c r="T39" s="313"/>
      <c r="U39" s="313"/>
      <c r="V39" s="313"/>
      <c r="W39" s="60"/>
      <c r="X39" s="45"/>
      <c r="Y39" s="45"/>
      <c r="Z39" s="45"/>
      <c r="AA39" s="45"/>
      <c r="AB39" s="45"/>
      <c r="AC39" s="45"/>
      <c r="AD39" s="45"/>
      <c r="AE39" s="45"/>
      <c r="AF39" s="23"/>
      <c r="AG39" s="23"/>
      <c r="AH39" s="23"/>
      <c r="AI39" s="23"/>
      <c r="AJ39" s="23"/>
      <c r="AK39" s="23"/>
      <c r="AL39" s="23"/>
      <c r="AM39" s="23"/>
      <c r="AN39" s="23"/>
      <c r="AO39" s="23"/>
      <c r="AP39" s="23"/>
      <c r="AQ39" s="23"/>
      <c r="AR39" s="23"/>
      <c r="AS39" s="23"/>
      <c r="AT39" s="23"/>
      <c r="AU39" s="23"/>
      <c r="AV39" s="20"/>
      <c r="AW39" s="20"/>
      <c r="AX39" s="20"/>
    </row>
    <row r="40" spans="2:50" s="21" customFormat="1" ht="12" customHeight="1">
      <c r="B40" s="7" t="s">
        <v>237</v>
      </c>
      <c r="C40" s="273"/>
      <c r="D40" s="44"/>
      <c r="E40" s="45"/>
      <c r="F40" s="45"/>
      <c r="G40" s="45"/>
      <c r="H40" s="23"/>
      <c r="I40" s="23"/>
      <c r="J40" s="23"/>
      <c r="K40" s="23"/>
      <c r="L40" s="23"/>
      <c r="M40" s="23"/>
      <c r="N40" s="23"/>
      <c r="O40" s="273"/>
      <c r="P40" s="44"/>
      <c r="Q40" s="313"/>
      <c r="R40" s="313"/>
      <c r="S40" s="313"/>
      <c r="T40" s="313"/>
      <c r="U40" s="313"/>
      <c r="V40" s="313"/>
      <c r="W40" s="60"/>
      <c r="X40" s="45"/>
      <c r="Y40" s="45"/>
      <c r="Z40" s="45"/>
      <c r="AA40" s="45"/>
      <c r="AB40" s="45"/>
      <c r="AC40" s="45"/>
      <c r="AD40" s="45"/>
      <c r="AE40" s="45"/>
      <c r="AF40" s="23"/>
      <c r="AG40" s="23"/>
      <c r="AH40" s="23"/>
      <c r="AI40" s="23"/>
      <c r="AJ40" s="23"/>
      <c r="AK40" s="23"/>
      <c r="AL40" s="23"/>
      <c r="AM40" s="23"/>
      <c r="AN40" s="23"/>
      <c r="AO40" s="23"/>
      <c r="AP40" s="23"/>
      <c r="AQ40" s="23"/>
      <c r="AR40" s="23"/>
      <c r="AS40" s="23"/>
      <c r="AT40" s="23"/>
      <c r="AU40" s="23"/>
      <c r="AV40" s="20"/>
      <c r="AW40" s="20"/>
      <c r="AX40" s="20"/>
    </row>
    <row r="41" spans="2:50" s="21" customFormat="1" ht="12" customHeight="1">
      <c r="B41" s="9" t="s">
        <v>238</v>
      </c>
      <c r="C41" s="285"/>
      <c r="D41" s="46">
        <v>83.78</v>
      </c>
      <c r="E41" s="47">
        <v>120</v>
      </c>
      <c r="F41" s="47">
        <v>120</v>
      </c>
      <c r="G41" s="47">
        <v>22.8</v>
      </c>
      <c r="H41" s="12">
        <v>0</v>
      </c>
      <c r="I41" s="12">
        <v>0</v>
      </c>
      <c r="J41" s="12">
        <v>0</v>
      </c>
      <c r="K41" s="12">
        <v>0</v>
      </c>
      <c r="L41" s="12">
        <v>0</v>
      </c>
      <c r="M41" s="12">
        <v>0</v>
      </c>
      <c r="N41" s="12">
        <v>0</v>
      </c>
      <c r="O41" s="285"/>
      <c r="P41" s="46">
        <v>20.399999999999999</v>
      </c>
      <c r="Q41" s="314">
        <v>5.59</v>
      </c>
      <c r="R41" s="314">
        <v>25.646661999999999</v>
      </c>
      <c r="S41" s="314">
        <v>32.1</v>
      </c>
      <c r="T41" s="314">
        <v>33.799999999999997</v>
      </c>
      <c r="U41" s="314">
        <v>20</v>
      </c>
      <c r="V41" s="314">
        <v>33.799999999999997</v>
      </c>
      <c r="W41" s="247">
        <v>32</v>
      </c>
      <c r="X41" s="47">
        <v>35</v>
      </c>
      <c r="Y41" s="47">
        <v>22.2</v>
      </c>
      <c r="Z41" s="47">
        <v>31</v>
      </c>
      <c r="AA41" s="47">
        <v>31.8</v>
      </c>
      <c r="AB41" s="47">
        <v>22.8</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0</v>
      </c>
      <c r="AV41" s="20"/>
      <c r="AW41" s="20"/>
      <c r="AX41" s="20"/>
    </row>
    <row r="42" spans="2:50" s="21" customFormat="1" ht="12" customHeight="1">
      <c r="B42" s="15" t="s">
        <v>42</v>
      </c>
      <c r="C42" s="273"/>
      <c r="D42" s="43">
        <f>D41</f>
        <v>83.78</v>
      </c>
      <c r="E42" s="19">
        <f>E41</f>
        <v>120</v>
      </c>
      <c r="F42" s="19">
        <v>120</v>
      </c>
      <c r="G42" s="19">
        <f>G41</f>
        <v>22.8</v>
      </c>
      <c r="H42" s="48">
        <v>0</v>
      </c>
      <c r="I42" s="48">
        <v>0</v>
      </c>
      <c r="J42" s="48">
        <v>0</v>
      </c>
      <c r="K42" s="48">
        <v>0</v>
      </c>
      <c r="L42" s="48">
        <v>0</v>
      </c>
      <c r="M42" s="48">
        <v>0</v>
      </c>
      <c r="N42" s="48">
        <v>0</v>
      </c>
      <c r="O42" s="273"/>
      <c r="P42" s="43">
        <f>SUM(P41)</f>
        <v>20.399999999999999</v>
      </c>
      <c r="Q42" s="310">
        <f>SUM(Q41)</f>
        <v>5.59</v>
      </c>
      <c r="R42" s="310">
        <f>SUM(R41)</f>
        <v>25.646661999999999</v>
      </c>
      <c r="S42" s="310">
        <f>SUM(S41)</f>
        <v>32.1</v>
      </c>
      <c r="T42" s="310">
        <f>T41</f>
        <v>33.799999999999997</v>
      </c>
      <c r="U42" s="310">
        <f>U41</f>
        <v>20</v>
      </c>
      <c r="V42" s="310">
        <f>SUM(V41)</f>
        <v>33.799999999999997</v>
      </c>
      <c r="W42" s="246">
        <f>SUM(W41)</f>
        <v>32</v>
      </c>
      <c r="X42" s="19">
        <v>35</v>
      </c>
      <c r="Y42" s="19">
        <f>SUM(Y41)</f>
        <v>22.2</v>
      </c>
      <c r="Z42" s="19">
        <f>SUM(Z41)</f>
        <v>31</v>
      </c>
      <c r="AA42" s="19">
        <f>AA41</f>
        <v>31.8</v>
      </c>
      <c r="AB42" s="19">
        <f>AB41</f>
        <v>22.8</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20"/>
      <c r="AW42" s="20"/>
      <c r="AX42" s="20"/>
    </row>
    <row r="43" spans="2:50" s="21" customFormat="1" ht="12" customHeight="1">
      <c r="B43" s="15"/>
      <c r="C43" s="273"/>
      <c r="D43" s="16"/>
      <c r="E43" s="18"/>
      <c r="F43" s="18"/>
      <c r="G43" s="18"/>
      <c r="H43" s="48"/>
      <c r="I43" s="18"/>
      <c r="J43" s="18"/>
      <c r="K43" s="18"/>
      <c r="L43" s="18"/>
      <c r="M43" s="18"/>
      <c r="N43" s="18"/>
      <c r="O43" s="273"/>
      <c r="P43" s="16"/>
      <c r="Q43" s="315"/>
      <c r="R43" s="315"/>
      <c r="S43" s="315"/>
      <c r="T43" s="315"/>
      <c r="U43" s="315"/>
      <c r="V43" s="315"/>
      <c r="W43" s="248"/>
      <c r="X43" s="18"/>
      <c r="Y43" s="18"/>
      <c r="Z43" s="18"/>
      <c r="AA43" s="18"/>
      <c r="AB43" s="18"/>
      <c r="AC43" s="18"/>
      <c r="AD43" s="18"/>
      <c r="AE43" s="18"/>
      <c r="AF43" s="48"/>
      <c r="AG43" s="48"/>
      <c r="AH43" s="48"/>
      <c r="AI43" s="18"/>
      <c r="AJ43" s="18"/>
      <c r="AK43" s="18"/>
      <c r="AL43" s="18"/>
      <c r="AM43" s="18"/>
      <c r="AN43" s="18"/>
      <c r="AO43" s="18"/>
      <c r="AP43" s="18"/>
      <c r="AQ43" s="18"/>
      <c r="AR43" s="18"/>
      <c r="AS43" s="18"/>
      <c r="AT43" s="18"/>
      <c r="AU43" s="18"/>
      <c r="AV43" s="20"/>
      <c r="AW43" s="20"/>
      <c r="AX43" s="20"/>
    </row>
    <row r="44" spans="2:50" s="21" customFormat="1" ht="12" customHeight="1">
      <c r="B44" s="26" t="s">
        <v>490</v>
      </c>
      <c r="C44" s="273"/>
      <c r="D44" s="16">
        <f>+D42+D34+D27+D11+D38</f>
        <v>13808.1</v>
      </c>
      <c r="E44" s="27">
        <f>+E42+E34+E27+E11+E38</f>
        <v>15247.765848335877</v>
      </c>
      <c r="F44" s="27">
        <f>+F42+F34+F27+F11+F38</f>
        <v>11965</v>
      </c>
      <c r="G44" s="27">
        <f t="shared" ref="G44:N44" si="11">+G42+G34+G27+G11+G38</f>
        <v>10041.5</v>
      </c>
      <c r="H44" s="27">
        <f t="shared" si="11"/>
        <v>8512</v>
      </c>
      <c r="I44" s="27">
        <f t="shared" si="11"/>
        <v>6044</v>
      </c>
      <c r="J44" s="27">
        <f t="shared" si="11"/>
        <v>5791</v>
      </c>
      <c r="K44" s="27">
        <f t="shared" si="11"/>
        <v>4943</v>
      </c>
      <c r="L44" s="27">
        <f t="shared" si="11"/>
        <v>4338</v>
      </c>
      <c r="M44" s="27">
        <f t="shared" si="11"/>
        <v>3024</v>
      </c>
      <c r="N44" s="27">
        <f t="shared" si="11"/>
        <v>2814</v>
      </c>
      <c r="O44" s="273"/>
      <c r="P44" s="16">
        <f>+P42+P38+P34+P27+P11</f>
        <v>4452.05</v>
      </c>
      <c r="Q44" s="315">
        <f>+Q42+Q38+Q34+Q27+Q11</f>
        <v>2286.09</v>
      </c>
      <c r="R44" s="315">
        <f>+R42+R38+R34+R27+R11</f>
        <v>2521.3307429248684</v>
      </c>
      <c r="S44" s="316">
        <f>+S42+S38+S34+S27+S11</f>
        <v>4548.5344397609642</v>
      </c>
      <c r="T44" s="316">
        <f>T42+T34+T27+T38+T11</f>
        <v>4912.0002362000023</v>
      </c>
      <c r="U44" s="316">
        <f>U42+U34+U27+U38+U11</f>
        <v>3164.2999999999997</v>
      </c>
      <c r="V44" s="316">
        <f>V42+V34+V27+V38+V11</f>
        <v>2579.6678504000006</v>
      </c>
      <c r="W44" s="249">
        <f>W11+W27+W34+W42</f>
        <v>4592</v>
      </c>
      <c r="X44" s="27">
        <f>+X42+X34+X27+X11</f>
        <v>3931</v>
      </c>
      <c r="Y44" s="27">
        <f>+Y42+Y34+Y27+Y11</f>
        <v>2773.7999999999997</v>
      </c>
      <c r="Z44" s="27">
        <f>+Z42+Z34+Z27+Z11</f>
        <v>2154.5000000000005</v>
      </c>
      <c r="AA44" s="27">
        <f>AA11+AA27+AA34+AA42</f>
        <v>3105.5</v>
      </c>
      <c r="AB44" s="28">
        <f>AB11+AB27+AB34+AB42</f>
        <v>3317</v>
      </c>
      <c r="AC44" s="28">
        <f>AC11+AC27+AC34</f>
        <v>1936.3999999999999</v>
      </c>
      <c r="AD44" s="28">
        <v>1817</v>
      </c>
      <c r="AE44" s="28">
        <f>SUM(AE11+AE27+AE34)</f>
        <v>2971</v>
      </c>
      <c r="AF44" s="28">
        <f>SUM(AF11+AF27+AF34)</f>
        <v>2895</v>
      </c>
      <c r="AG44" s="28">
        <f>SUM(AG11+AG27+AG34)</f>
        <v>1690</v>
      </c>
      <c r="AH44" s="28">
        <v>1784</v>
      </c>
      <c r="AI44" s="28">
        <v>2143</v>
      </c>
      <c r="AJ44" s="28">
        <v>1840</v>
      </c>
      <c r="AK44" s="28">
        <f>+AK11+AK27+AK34</f>
        <v>1332</v>
      </c>
      <c r="AL44" s="28">
        <v>1212</v>
      </c>
      <c r="AM44" s="28">
        <v>1660</v>
      </c>
      <c r="AN44" s="28">
        <v>1548</v>
      </c>
      <c r="AO44" s="28">
        <v>1290</v>
      </c>
      <c r="AP44" s="28">
        <v>1365</v>
      </c>
      <c r="AQ44" s="28">
        <v>1588</v>
      </c>
      <c r="AR44" s="28">
        <v>1577</v>
      </c>
      <c r="AS44" s="28">
        <v>830</v>
      </c>
      <c r="AT44" s="28">
        <v>786</v>
      </c>
      <c r="AU44" s="28">
        <v>1748</v>
      </c>
      <c r="AV44" s="20"/>
      <c r="AW44" s="20"/>
      <c r="AX44" s="20"/>
    </row>
    <row r="45" spans="2:50" ht="12" customHeight="1">
      <c r="B45" s="49" t="s">
        <v>239</v>
      </c>
      <c r="C45" s="285"/>
      <c r="D45" s="10">
        <v>0</v>
      </c>
      <c r="E45" s="12">
        <v>0</v>
      </c>
      <c r="F45" s="12">
        <v>0</v>
      </c>
      <c r="G45" s="11" t="s">
        <v>22</v>
      </c>
      <c r="H45" s="51" t="s">
        <v>22</v>
      </c>
      <c r="I45" s="50">
        <v>0</v>
      </c>
      <c r="J45" s="50">
        <v>0</v>
      </c>
      <c r="K45" s="50">
        <v>57</v>
      </c>
      <c r="L45" s="50">
        <v>979</v>
      </c>
      <c r="M45" s="50">
        <v>1612</v>
      </c>
      <c r="N45" s="50">
        <v>1598</v>
      </c>
      <c r="O45" s="285"/>
      <c r="P45" s="10">
        <v>0</v>
      </c>
      <c r="Q45" s="307">
        <v>0</v>
      </c>
      <c r="R45" s="307">
        <v>0</v>
      </c>
      <c r="S45" s="307">
        <v>0</v>
      </c>
      <c r="T45" s="307">
        <v>0</v>
      </c>
      <c r="U45" s="307">
        <v>0</v>
      </c>
      <c r="V45" s="307">
        <v>0</v>
      </c>
      <c r="W45" s="243">
        <v>0</v>
      </c>
      <c r="X45" s="12">
        <v>0</v>
      </c>
      <c r="Y45" s="12">
        <v>0</v>
      </c>
      <c r="Z45" s="12">
        <v>0</v>
      </c>
      <c r="AA45" s="12">
        <v>0</v>
      </c>
      <c r="AB45" s="11" t="s">
        <v>22</v>
      </c>
      <c r="AC45" s="11" t="s">
        <v>22</v>
      </c>
      <c r="AD45" s="11" t="s">
        <v>22</v>
      </c>
      <c r="AE45" s="51" t="s">
        <v>22</v>
      </c>
      <c r="AF45" s="51" t="s">
        <v>22</v>
      </c>
      <c r="AG45" s="51" t="s">
        <v>22</v>
      </c>
      <c r="AH45" s="50">
        <v>0</v>
      </c>
      <c r="AI45" s="50">
        <v>0</v>
      </c>
      <c r="AJ45" s="50">
        <v>0</v>
      </c>
      <c r="AK45" s="50">
        <v>0</v>
      </c>
      <c r="AL45" s="50">
        <v>0</v>
      </c>
      <c r="AM45" s="50">
        <v>0</v>
      </c>
      <c r="AN45" s="50">
        <v>0</v>
      </c>
      <c r="AO45" s="50">
        <v>0</v>
      </c>
      <c r="AP45" s="50">
        <v>0</v>
      </c>
      <c r="AQ45" s="50">
        <v>0</v>
      </c>
      <c r="AR45" s="50">
        <v>9</v>
      </c>
      <c r="AS45" s="50">
        <v>7</v>
      </c>
      <c r="AT45" s="50">
        <v>22</v>
      </c>
      <c r="AU45" s="50">
        <v>19</v>
      </c>
      <c r="AV45" s="6"/>
      <c r="AW45" s="6"/>
      <c r="AX45" s="6"/>
    </row>
    <row r="46" spans="2:50" ht="12" customHeight="1">
      <c r="B46" s="52" t="s">
        <v>240</v>
      </c>
      <c r="C46" s="289"/>
      <c r="D46" s="43">
        <f>+D44</f>
        <v>13808.1</v>
      </c>
      <c r="E46" s="17">
        <f>+E44</f>
        <v>15247.765848335877</v>
      </c>
      <c r="F46" s="17">
        <f>+F44</f>
        <v>11965</v>
      </c>
      <c r="G46" s="17">
        <f>G44</f>
        <v>10041.5</v>
      </c>
      <c r="H46" s="18">
        <f>H44</f>
        <v>8512</v>
      </c>
      <c r="I46" s="18">
        <v>6044</v>
      </c>
      <c r="J46" s="18">
        <v>5791</v>
      </c>
      <c r="K46" s="18">
        <f>SUM(K44:K45)</f>
        <v>5000</v>
      </c>
      <c r="L46" s="18">
        <f>SUM(L44:L45)</f>
        <v>5317</v>
      </c>
      <c r="M46" s="18">
        <f>SUM(M44:M45)</f>
        <v>4636</v>
      </c>
      <c r="N46" s="18">
        <f>SUM(N44:N45)</f>
        <v>4412</v>
      </c>
      <c r="O46" s="289"/>
      <c r="P46" s="43">
        <f>+P44</f>
        <v>4452.05</v>
      </c>
      <c r="Q46" s="310">
        <f>+Q44</f>
        <v>2286.09</v>
      </c>
      <c r="R46" s="310">
        <f>+R44</f>
        <v>2521.3307429248684</v>
      </c>
      <c r="S46" s="308">
        <f>+S44</f>
        <v>4548.5344397609642</v>
      </c>
      <c r="T46" s="308">
        <f>T44</f>
        <v>4912.0002362000023</v>
      </c>
      <c r="U46" s="308">
        <f>U44</f>
        <v>3164.2999999999997</v>
      </c>
      <c r="V46" s="308">
        <f>V44</f>
        <v>2579.6678504000006</v>
      </c>
      <c r="W46" s="244">
        <f>W44</f>
        <v>4592</v>
      </c>
      <c r="X46" s="17">
        <f>+X44</f>
        <v>3931</v>
      </c>
      <c r="Y46" s="17">
        <f>+Y44</f>
        <v>2773.7999999999997</v>
      </c>
      <c r="Z46" s="17">
        <f>+Z44</f>
        <v>2154.5000000000005</v>
      </c>
      <c r="AA46" s="17">
        <f t="shared" ref="AA46:AG46" si="12">AA44</f>
        <v>3105.5</v>
      </c>
      <c r="AB46" s="17">
        <f t="shared" si="12"/>
        <v>3317</v>
      </c>
      <c r="AC46" s="17">
        <f t="shared" si="12"/>
        <v>1936.3999999999999</v>
      </c>
      <c r="AD46" s="17">
        <f t="shared" si="12"/>
        <v>1817</v>
      </c>
      <c r="AE46" s="18">
        <f t="shared" si="12"/>
        <v>2971</v>
      </c>
      <c r="AF46" s="18">
        <f t="shared" si="12"/>
        <v>2895</v>
      </c>
      <c r="AG46" s="18">
        <f t="shared" si="12"/>
        <v>1690</v>
      </c>
      <c r="AH46" s="18">
        <v>1784</v>
      </c>
      <c r="AI46" s="18">
        <v>2143</v>
      </c>
      <c r="AJ46" s="18">
        <v>1840</v>
      </c>
      <c r="AK46" s="18">
        <f>AK44</f>
        <v>1332</v>
      </c>
      <c r="AL46" s="18">
        <v>1212</v>
      </c>
      <c r="AM46" s="18">
        <v>1660</v>
      </c>
      <c r="AN46" s="18">
        <v>1548</v>
      </c>
      <c r="AO46" s="18">
        <v>1290</v>
      </c>
      <c r="AP46" s="18">
        <v>1365</v>
      </c>
      <c r="AQ46" s="18">
        <v>1588</v>
      </c>
      <c r="AR46" s="18">
        <f t="shared" ref="AR46:AU46" si="13">SUM(AR44:AR45)</f>
        <v>1586</v>
      </c>
      <c r="AS46" s="18">
        <f t="shared" si="13"/>
        <v>837</v>
      </c>
      <c r="AT46" s="18">
        <f t="shared" si="13"/>
        <v>808</v>
      </c>
      <c r="AU46" s="18">
        <f t="shared" si="13"/>
        <v>1767</v>
      </c>
      <c r="AV46" s="6"/>
      <c r="AW46" s="6"/>
      <c r="AX46" s="6"/>
    </row>
    <row r="47" spans="2:50" ht="12" customHeight="1">
      <c r="B47" s="53"/>
      <c r="C47" s="289"/>
      <c r="D47" s="317"/>
      <c r="E47" s="54"/>
      <c r="F47" s="54"/>
      <c r="G47" s="54"/>
      <c r="H47" s="23"/>
      <c r="I47" s="23"/>
      <c r="J47" s="23"/>
      <c r="K47" s="23"/>
      <c r="L47" s="23"/>
      <c r="M47" s="23"/>
      <c r="N47" s="23"/>
      <c r="O47" s="289"/>
      <c r="P47" s="317"/>
      <c r="Q47" s="317"/>
      <c r="R47" s="317"/>
      <c r="S47" s="317"/>
      <c r="T47" s="317"/>
      <c r="U47" s="317"/>
      <c r="V47" s="317"/>
      <c r="W47" s="250"/>
      <c r="X47" s="54"/>
      <c r="Y47" s="54"/>
      <c r="Z47" s="54"/>
      <c r="AA47" s="54"/>
      <c r="AB47" s="54"/>
      <c r="AC47" s="54"/>
      <c r="AD47" s="54"/>
      <c r="AE47" s="23"/>
      <c r="AF47" s="23"/>
      <c r="AG47" s="23"/>
      <c r="AH47" s="23"/>
      <c r="AI47" s="23"/>
      <c r="AJ47" s="23"/>
      <c r="AK47" s="23"/>
      <c r="AL47" s="23"/>
      <c r="AM47" s="23"/>
      <c r="AN47" s="23"/>
      <c r="AO47" s="23"/>
      <c r="AP47" s="23"/>
      <c r="AQ47" s="23"/>
      <c r="AR47" s="23"/>
      <c r="AS47" s="23"/>
      <c r="AT47" s="23"/>
      <c r="AU47" s="23"/>
      <c r="AV47" s="6"/>
      <c r="AW47" s="6"/>
      <c r="AX47" s="6"/>
    </row>
    <row r="48" spans="2:50" ht="12" customHeight="1">
      <c r="B48" s="7" t="s">
        <v>241</v>
      </c>
      <c r="C48" s="273"/>
      <c r="D48" s="8"/>
      <c r="E48" s="7"/>
      <c r="F48" s="7"/>
      <c r="G48" s="7"/>
      <c r="H48" s="12"/>
      <c r="I48" s="12"/>
      <c r="J48" s="12"/>
      <c r="K48" s="12"/>
      <c r="L48" s="12"/>
      <c r="M48" s="12"/>
      <c r="N48" s="12"/>
      <c r="O48" s="273"/>
      <c r="P48" s="8"/>
      <c r="Q48" s="306"/>
      <c r="R48" s="306"/>
      <c r="S48" s="306"/>
      <c r="T48" s="306"/>
      <c r="U48" s="306"/>
      <c r="V48" s="306"/>
      <c r="W48" s="61"/>
      <c r="X48" s="7"/>
      <c r="Y48" s="7"/>
      <c r="Z48" s="7"/>
      <c r="AA48" s="7"/>
      <c r="AB48" s="7"/>
      <c r="AC48" s="7"/>
      <c r="AD48" s="7"/>
      <c r="AE48" s="7"/>
      <c r="AF48" s="12"/>
      <c r="AG48" s="12"/>
      <c r="AH48" s="12"/>
      <c r="AI48" s="12"/>
      <c r="AJ48" s="12"/>
      <c r="AK48" s="12"/>
      <c r="AL48" s="12"/>
      <c r="AM48" s="12"/>
      <c r="AN48" s="12"/>
      <c r="AO48" s="12"/>
      <c r="AP48" s="12"/>
      <c r="AQ48" s="12"/>
      <c r="AR48" s="12"/>
      <c r="AS48" s="12"/>
      <c r="AT48" s="12"/>
      <c r="AU48" s="12"/>
      <c r="AV48" s="6"/>
      <c r="AW48" s="6"/>
      <c r="AX48" s="6"/>
    </row>
    <row r="49" spans="2:50" ht="12" customHeight="1">
      <c r="B49" s="9" t="s">
        <v>242</v>
      </c>
      <c r="C49" s="285"/>
      <c r="D49" s="55">
        <v>0</v>
      </c>
      <c r="E49" s="56">
        <v>0</v>
      </c>
      <c r="F49" s="56">
        <v>0</v>
      </c>
      <c r="G49" s="56">
        <v>0</v>
      </c>
      <c r="H49" s="12">
        <v>0</v>
      </c>
      <c r="I49" s="12">
        <v>245</v>
      </c>
      <c r="J49" s="12">
        <v>251</v>
      </c>
      <c r="K49" s="12">
        <v>248</v>
      </c>
      <c r="L49" s="12">
        <v>105</v>
      </c>
      <c r="M49" s="12">
        <v>0</v>
      </c>
      <c r="N49" s="12">
        <v>0</v>
      </c>
      <c r="O49" s="285"/>
      <c r="P49" s="55">
        <v>0</v>
      </c>
      <c r="Q49" s="318">
        <v>0</v>
      </c>
      <c r="R49" s="318">
        <v>0</v>
      </c>
      <c r="S49" s="318">
        <v>0</v>
      </c>
      <c r="T49" s="318">
        <v>0</v>
      </c>
      <c r="U49" s="318">
        <v>0</v>
      </c>
      <c r="V49" s="318">
        <v>0</v>
      </c>
      <c r="W49" s="251">
        <v>0</v>
      </c>
      <c r="X49" s="56">
        <v>0</v>
      </c>
      <c r="Y49" s="56">
        <v>0</v>
      </c>
      <c r="Z49" s="56">
        <v>0</v>
      </c>
      <c r="AA49" s="56">
        <v>0</v>
      </c>
      <c r="AB49" s="56">
        <v>0</v>
      </c>
      <c r="AC49" s="56">
        <v>0</v>
      </c>
      <c r="AD49" s="56">
        <v>0</v>
      </c>
      <c r="AE49" s="12">
        <v>0</v>
      </c>
      <c r="AF49" s="12">
        <v>0</v>
      </c>
      <c r="AG49" s="12">
        <v>0</v>
      </c>
      <c r="AH49" s="12">
        <v>0</v>
      </c>
      <c r="AI49" s="12">
        <v>0</v>
      </c>
      <c r="AJ49" s="12">
        <v>69</v>
      </c>
      <c r="AK49" s="12">
        <f t="shared" ref="AK49" si="14">+I49-(AJ49+AL49+AM49)</f>
        <v>44</v>
      </c>
      <c r="AL49" s="12">
        <v>53</v>
      </c>
      <c r="AM49" s="12">
        <v>79</v>
      </c>
      <c r="AN49" s="12">
        <v>70</v>
      </c>
      <c r="AO49" s="12">
        <v>46</v>
      </c>
      <c r="AP49" s="12">
        <v>54</v>
      </c>
      <c r="AQ49" s="12">
        <v>81</v>
      </c>
      <c r="AR49" s="12">
        <v>101</v>
      </c>
      <c r="AS49" s="12">
        <v>17</v>
      </c>
      <c r="AT49" s="12">
        <v>41</v>
      </c>
      <c r="AU49" s="12">
        <v>89</v>
      </c>
      <c r="AV49" s="6"/>
      <c r="AW49" s="6"/>
      <c r="AX49" s="6"/>
    </row>
    <row r="50" spans="2:50" ht="12" customHeight="1">
      <c r="B50" s="9" t="s">
        <v>243</v>
      </c>
      <c r="C50" s="285"/>
      <c r="D50" s="55">
        <v>0</v>
      </c>
      <c r="E50" s="56">
        <v>0</v>
      </c>
      <c r="F50" s="56">
        <v>0</v>
      </c>
      <c r="G50" s="56">
        <v>0</v>
      </c>
      <c r="H50" s="12">
        <v>0</v>
      </c>
      <c r="I50" s="12">
        <v>0</v>
      </c>
      <c r="J50" s="12">
        <v>0</v>
      </c>
      <c r="K50" s="12">
        <v>160</v>
      </c>
      <c r="L50" s="12">
        <v>152</v>
      </c>
      <c r="M50" s="12">
        <v>0</v>
      </c>
      <c r="N50" s="12">
        <v>0</v>
      </c>
      <c r="O50" s="285"/>
      <c r="P50" s="55">
        <v>0</v>
      </c>
      <c r="Q50" s="318">
        <v>0</v>
      </c>
      <c r="R50" s="318">
        <v>0</v>
      </c>
      <c r="S50" s="318">
        <v>0</v>
      </c>
      <c r="T50" s="318">
        <v>0</v>
      </c>
      <c r="U50" s="318">
        <v>0</v>
      </c>
      <c r="V50" s="318">
        <v>0</v>
      </c>
      <c r="W50" s="251">
        <v>0</v>
      </c>
      <c r="X50" s="56">
        <v>0</v>
      </c>
      <c r="Y50" s="56">
        <v>0</v>
      </c>
      <c r="Z50" s="56">
        <v>0</v>
      </c>
      <c r="AA50" s="56">
        <v>0</v>
      </c>
      <c r="AB50" s="56">
        <v>0</v>
      </c>
      <c r="AC50" s="56">
        <v>0</v>
      </c>
      <c r="AD50" s="56">
        <v>0</v>
      </c>
      <c r="AE50" s="12">
        <v>0</v>
      </c>
      <c r="AF50" s="12">
        <v>0</v>
      </c>
      <c r="AG50" s="12">
        <v>0</v>
      </c>
      <c r="AH50" s="12">
        <v>0</v>
      </c>
      <c r="AI50" s="12">
        <v>0</v>
      </c>
      <c r="AJ50" s="12">
        <v>0</v>
      </c>
      <c r="AK50" s="12">
        <v>0</v>
      </c>
      <c r="AL50" s="12">
        <v>0</v>
      </c>
      <c r="AM50" s="12">
        <v>0</v>
      </c>
      <c r="AN50" s="12">
        <v>0</v>
      </c>
      <c r="AO50" s="12">
        <v>0</v>
      </c>
      <c r="AP50" s="12">
        <v>0</v>
      </c>
      <c r="AQ50" s="12">
        <v>0</v>
      </c>
      <c r="AR50" s="12">
        <v>51</v>
      </c>
      <c r="AS50" s="12">
        <v>25</v>
      </c>
      <c r="AT50" s="12">
        <v>28</v>
      </c>
      <c r="AU50" s="12">
        <v>56</v>
      </c>
      <c r="AV50" s="6"/>
      <c r="AW50" s="6"/>
      <c r="AX50" s="6"/>
    </row>
    <row r="51" spans="2:50" ht="12" customHeight="1">
      <c r="B51" s="9" t="s">
        <v>244</v>
      </c>
      <c r="C51" s="285"/>
      <c r="D51" s="438">
        <v>157</v>
      </c>
      <c r="E51" s="325">
        <v>171</v>
      </c>
      <c r="F51" s="9">
        <f>+X51+Y51+Z51+AA51</f>
        <v>47.6</v>
      </c>
      <c r="G51" s="9">
        <v>9.1999999999999993</v>
      </c>
      <c r="H51" s="56">
        <v>4</v>
      </c>
      <c r="I51" s="12">
        <v>0</v>
      </c>
      <c r="J51" s="12">
        <v>0</v>
      </c>
      <c r="K51" s="12">
        <v>0</v>
      </c>
      <c r="L51" s="12">
        <v>0</v>
      </c>
      <c r="M51" s="12">
        <v>0</v>
      </c>
      <c r="N51" s="12">
        <v>0</v>
      </c>
      <c r="O51" s="285"/>
      <c r="P51" s="438">
        <v>35</v>
      </c>
      <c r="Q51" s="307">
        <v>24</v>
      </c>
      <c r="R51" s="307">
        <v>39</v>
      </c>
      <c r="S51" s="319">
        <v>59</v>
      </c>
      <c r="T51" s="319"/>
      <c r="U51" s="319">
        <v>39</v>
      </c>
      <c r="V51" s="319">
        <v>34.6</v>
      </c>
      <c r="W51" s="174">
        <v>34</v>
      </c>
      <c r="X51" s="9">
        <v>38</v>
      </c>
      <c r="Y51" s="9">
        <v>5.7</v>
      </c>
      <c r="Z51" s="56">
        <v>1.6</v>
      </c>
      <c r="AA51" s="9">
        <v>2.2999999999999998</v>
      </c>
      <c r="AB51" s="9">
        <v>3.1</v>
      </c>
      <c r="AC51" s="9">
        <v>1.8</v>
      </c>
      <c r="AD51" s="9">
        <v>1.7</v>
      </c>
      <c r="AE51" s="56">
        <v>2.6</v>
      </c>
      <c r="AF51" s="56">
        <v>4</v>
      </c>
      <c r="AG51" s="56">
        <v>1.2</v>
      </c>
      <c r="AH51" s="56">
        <v>1.5</v>
      </c>
      <c r="AI51" s="12">
        <v>0</v>
      </c>
      <c r="AJ51" s="12">
        <v>0</v>
      </c>
      <c r="AK51" s="12">
        <v>0</v>
      </c>
      <c r="AL51" s="12">
        <v>0</v>
      </c>
      <c r="AM51" s="12">
        <v>0</v>
      </c>
      <c r="AN51" s="12">
        <v>0</v>
      </c>
      <c r="AO51" s="12">
        <v>0</v>
      </c>
      <c r="AP51" s="12">
        <v>0</v>
      </c>
      <c r="AQ51" s="12">
        <v>0</v>
      </c>
      <c r="AR51" s="12">
        <v>0</v>
      </c>
      <c r="AS51" s="12">
        <v>0</v>
      </c>
      <c r="AT51" s="12">
        <v>0</v>
      </c>
      <c r="AU51" s="12">
        <v>0</v>
      </c>
      <c r="AV51" s="6"/>
      <c r="AW51" s="6"/>
      <c r="AX51" s="6"/>
    </row>
    <row r="52" spans="2:50" s="21" customFormat="1" ht="12" customHeight="1">
      <c r="B52" s="15" t="s">
        <v>42</v>
      </c>
      <c r="C52" s="273"/>
      <c r="D52" s="43">
        <f>SUM(D51)</f>
        <v>157</v>
      </c>
      <c r="E52" s="18">
        <f>T52+U52+V52+W52</f>
        <v>170.6</v>
      </c>
      <c r="F52" s="58">
        <f>X52+Y52+Z52+AA52</f>
        <v>47.6</v>
      </c>
      <c r="G52" s="58">
        <v>9.1999999999999993</v>
      </c>
      <c r="H52" s="58">
        <v>4</v>
      </c>
      <c r="I52" s="18">
        <v>245</v>
      </c>
      <c r="J52" s="18">
        <v>251</v>
      </c>
      <c r="K52" s="18">
        <v>408</v>
      </c>
      <c r="L52" s="18">
        <v>257</v>
      </c>
      <c r="M52" s="18">
        <v>0</v>
      </c>
      <c r="N52" s="18">
        <v>0</v>
      </c>
      <c r="O52" s="273"/>
      <c r="P52" s="43">
        <f>SUM(P51)</f>
        <v>35</v>
      </c>
      <c r="Q52" s="310">
        <f>SUM(Q51)</f>
        <v>24</v>
      </c>
      <c r="R52" s="310">
        <f>SUM(R51)</f>
        <v>39</v>
      </c>
      <c r="S52" s="310">
        <f>SUM(S51)</f>
        <v>59</v>
      </c>
      <c r="T52" s="315">
        <v>59</v>
      </c>
      <c r="U52" s="315">
        <f>U51</f>
        <v>39</v>
      </c>
      <c r="V52" s="315">
        <f t="shared" ref="V52:AA52" si="15">V51</f>
        <v>34.6</v>
      </c>
      <c r="W52" s="248">
        <v>38</v>
      </c>
      <c r="X52" s="58">
        <f t="shared" si="15"/>
        <v>38</v>
      </c>
      <c r="Y52" s="58">
        <f t="shared" si="15"/>
        <v>5.7</v>
      </c>
      <c r="Z52" s="58">
        <f t="shared" si="15"/>
        <v>1.6</v>
      </c>
      <c r="AA52" s="58">
        <f t="shared" si="15"/>
        <v>2.2999999999999998</v>
      </c>
      <c r="AB52" s="58">
        <v>3.1</v>
      </c>
      <c r="AC52" s="58">
        <f>AC51</f>
        <v>1.8</v>
      </c>
      <c r="AD52" s="58">
        <v>1.7</v>
      </c>
      <c r="AE52" s="58">
        <v>2.6</v>
      </c>
      <c r="AF52" s="58">
        <v>4</v>
      </c>
      <c r="AG52" s="58">
        <v>1.2</v>
      </c>
      <c r="AH52" s="58">
        <v>1.5</v>
      </c>
      <c r="AI52" s="59">
        <v>0</v>
      </c>
      <c r="AJ52" s="18">
        <v>69</v>
      </c>
      <c r="AK52" s="18">
        <f>AK49</f>
        <v>44</v>
      </c>
      <c r="AL52" s="18">
        <v>53</v>
      </c>
      <c r="AM52" s="18">
        <v>79</v>
      </c>
      <c r="AN52" s="18">
        <v>70</v>
      </c>
      <c r="AO52" s="18">
        <v>46</v>
      </c>
      <c r="AP52" s="18">
        <v>54</v>
      </c>
      <c r="AQ52" s="18">
        <v>81</v>
      </c>
      <c r="AR52" s="18">
        <v>152</v>
      </c>
      <c r="AS52" s="18">
        <v>42</v>
      </c>
      <c r="AT52" s="18">
        <v>69</v>
      </c>
      <c r="AU52" s="18">
        <v>145</v>
      </c>
      <c r="AV52" s="20"/>
      <c r="AW52" s="20"/>
      <c r="AX52" s="20"/>
    </row>
    <row r="53" spans="2:50" s="21" customFormat="1" ht="12" customHeight="1">
      <c r="B53" s="26" t="s">
        <v>245</v>
      </c>
      <c r="C53" s="273"/>
      <c r="D53" s="16">
        <f>D46+D52</f>
        <v>13965.1</v>
      </c>
      <c r="E53" s="27">
        <f>E46+E52</f>
        <v>15418.365848335878</v>
      </c>
      <c r="F53" s="27">
        <f>F46+F52</f>
        <v>12012.6</v>
      </c>
      <c r="G53" s="27">
        <f>G52+G46</f>
        <v>10050.700000000001</v>
      </c>
      <c r="H53" s="28">
        <v>8516</v>
      </c>
      <c r="I53" s="28">
        <v>6289</v>
      </c>
      <c r="J53" s="28">
        <v>6042</v>
      </c>
      <c r="K53" s="28">
        <v>5408</v>
      </c>
      <c r="L53" s="28">
        <v>5574</v>
      </c>
      <c r="M53" s="28">
        <v>4636</v>
      </c>
      <c r="N53" s="28">
        <v>4412</v>
      </c>
      <c r="O53" s="273"/>
      <c r="P53" s="16">
        <f>P46+P52</f>
        <v>4487.05</v>
      </c>
      <c r="Q53" s="315">
        <f>Q46+Q52</f>
        <v>2310.09</v>
      </c>
      <c r="R53" s="315">
        <f>R46+R52</f>
        <v>2560.3307429248684</v>
      </c>
      <c r="S53" s="316">
        <f>S46+S52</f>
        <v>4607.5344397609642</v>
      </c>
      <c r="T53" s="316">
        <f>T46+T52</f>
        <v>4971.0002362000023</v>
      </c>
      <c r="U53" s="316">
        <f>U52+U46</f>
        <v>3203.2999999999997</v>
      </c>
      <c r="V53" s="316">
        <f>V46+V52</f>
        <v>2614.2678504000005</v>
      </c>
      <c r="W53" s="249">
        <f>W52+W46</f>
        <v>4630</v>
      </c>
      <c r="X53" s="27">
        <f>X46+X52</f>
        <v>3969</v>
      </c>
      <c r="Y53" s="27">
        <f>Y46+Y52</f>
        <v>2779.4999999999995</v>
      </c>
      <c r="Z53" s="27">
        <f>Z46+Z52</f>
        <v>2156.1000000000004</v>
      </c>
      <c r="AA53" s="27">
        <f>AA52+AA46</f>
        <v>3107.8</v>
      </c>
      <c r="AB53" s="27">
        <f>AB52+AB46</f>
        <v>3320.1</v>
      </c>
      <c r="AC53" s="27">
        <f>AC52+AC46</f>
        <v>1938.1999999999998</v>
      </c>
      <c r="AD53" s="27">
        <f>AD46+AD52</f>
        <v>1818.7</v>
      </c>
      <c r="AE53" s="27">
        <v>2973.6</v>
      </c>
      <c r="AF53" s="28">
        <v>2899</v>
      </c>
      <c r="AG53" s="28">
        <v>1691</v>
      </c>
      <c r="AH53" s="28">
        <v>1786</v>
      </c>
      <c r="AI53" s="28">
        <v>2143</v>
      </c>
      <c r="AJ53" s="28">
        <v>1909</v>
      </c>
      <c r="AK53" s="28">
        <f>AK46+AK52</f>
        <v>1376</v>
      </c>
      <c r="AL53" s="28">
        <v>1265</v>
      </c>
      <c r="AM53" s="28">
        <v>1739</v>
      </c>
      <c r="AN53" s="28">
        <v>1618</v>
      </c>
      <c r="AO53" s="28">
        <v>1336</v>
      </c>
      <c r="AP53" s="28">
        <v>1419</v>
      </c>
      <c r="AQ53" s="28">
        <v>1669</v>
      </c>
      <c r="AR53" s="28">
        <v>1738</v>
      </c>
      <c r="AS53" s="28">
        <v>879</v>
      </c>
      <c r="AT53" s="28">
        <v>877</v>
      </c>
      <c r="AU53" s="28">
        <v>1912</v>
      </c>
      <c r="AV53" s="20"/>
      <c r="AW53" s="20"/>
      <c r="AX53" s="20"/>
    </row>
    <row r="54" spans="2:50" s="21" customFormat="1" ht="12" customHeight="1">
      <c r="B54" s="7"/>
      <c r="C54" s="273"/>
      <c r="D54" s="60"/>
      <c r="E54" s="45"/>
      <c r="F54" s="45"/>
      <c r="G54" s="45"/>
      <c r="H54" s="23"/>
      <c r="I54" s="23"/>
      <c r="J54" s="23"/>
      <c r="K54" s="23"/>
      <c r="L54" s="23"/>
      <c r="M54" s="23"/>
      <c r="N54" s="23"/>
      <c r="O54" s="273"/>
      <c r="P54" s="60"/>
      <c r="Q54" s="313"/>
      <c r="R54" s="313"/>
      <c r="S54" s="313"/>
      <c r="T54" s="313"/>
      <c r="U54" s="313"/>
      <c r="V54" s="313"/>
      <c r="W54" s="60"/>
      <c r="X54" s="45"/>
      <c r="Y54" s="45"/>
      <c r="Z54" s="45"/>
      <c r="AA54" s="45"/>
      <c r="AB54" s="45"/>
      <c r="AC54" s="45"/>
      <c r="AD54" s="45"/>
      <c r="AE54" s="45"/>
      <c r="AF54" s="23"/>
      <c r="AG54" s="23"/>
      <c r="AH54" s="23"/>
      <c r="AI54" s="23"/>
      <c r="AJ54" s="23"/>
      <c r="AK54" s="23"/>
      <c r="AL54" s="23"/>
      <c r="AM54" s="23"/>
      <c r="AN54" s="23"/>
      <c r="AO54" s="23"/>
      <c r="AP54" s="23"/>
      <c r="AQ54" s="23"/>
      <c r="AR54" s="23"/>
      <c r="AS54" s="23"/>
      <c r="AT54" s="23"/>
      <c r="AU54" s="23"/>
      <c r="AV54" s="20"/>
      <c r="AW54" s="20"/>
      <c r="AX54" s="20"/>
    </row>
    <row r="55" spans="2:50" ht="12" customHeight="1">
      <c r="B55" s="61" t="s">
        <v>246</v>
      </c>
      <c r="C55" s="290"/>
      <c r="D55" s="61"/>
      <c r="E55" s="7"/>
      <c r="F55" s="7"/>
      <c r="G55" s="7"/>
      <c r="H55" s="12"/>
      <c r="I55" s="12"/>
      <c r="J55" s="12"/>
      <c r="K55" s="12"/>
      <c r="L55" s="12"/>
      <c r="M55" s="12"/>
      <c r="N55" s="12"/>
      <c r="O55" s="290"/>
      <c r="P55" s="61"/>
      <c r="Q55" s="306"/>
      <c r="R55" s="306"/>
      <c r="S55" s="306"/>
      <c r="T55" s="306"/>
      <c r="U55" s="306"/>
      <c r="V55" s="306"/>
      <c r="W55" s="61"/>
      <c r="X55" s="7"/>
      <c r="Y55" s="7"/>
      <c r="Z55" s="7"/>
      <c r="AA55" s="7"/>
      <c r="AB55" s="7"/>
      <c r="AC55" s="7"/>
      <c r="AD55" s="7"/>
      <c r="AE55" s="7"/>
      <c r="AF55" s="12"/>
      <c r="AG55" s="12"/>
      <c r="AH55" s="12"/>
      <c r="AI55" s="12"/>
      <c r="AJ55" s="12"/>
      <c r="AK55" s="12"/>
      <c r="AL55" s="12"/>
      <c r="AM55" s="12"/>
      <c r="AN55" s="12"/>
      <c r="AO55" s="12"/>
      <c r="AP55" s="12"/>
      <c r="AQ55" s="12"/>
      <c r="AR55" s="12"/>
      <c r="AS55" s="12"/>
      <c r="AT55" s="12"/>
      <c r="AU55" s="12"/>
      <c r="AV55" s="6"/>
      <c r="AW55" s="6"/>
      <c r="AX55" s="6"/>
    </row>
    <row r="56" spans="2:50" s="21" customFormat="1" ht="12" customHeight="1">
      <c r="B56" s="35" t="s">
        <v>247</v>
      </c>
      <c r="C56" s="285"/>
      <c r="D56" s="38">
        <v>25019.53</v>
      </c>
      <c r="E56" s="39">
        <v>29151.924378981901</v>
      </c>
      <c r="F56" s="39">
        <v>27615</v>
      </c>
      <c r="G56" s="39">
        <v>27434</v>
      </c>
      <c r="H56" s="48"/>
      <c r="I56" s="48"/>
      <c r="J56" s="48"/>
      <c r="K56" s="48"/>
      <c r="L56" s="48"/>
      <c r="M56" s="48"/>
      <c r="N56" s="48"/>
      <c r="O56" s="285"/>
      <c r="P56" s="38">
        <v>8790.73</v>
      </c>
      <c r="Q56" s="320">
        <v>4802.6000000000004</v>
      </c>
      <c r="R56" s="320">
        <v>4541.4129508960004</v>
      </c>
      <c r="S56" s="320">
        <v>6885</v>
      </c>
      <c r="T56" s="320">
        <v>8560.5809460467899</v>
      </c>
      <c r="U56" s="320">
        <v>6282</v>
      </c>
      <c r="V56" s="320">
        <v>5519</v>
      </c>
      <c r="W56" s="252">
        <v>8790</v>
      </c>
      <c r="X56" s="39">
        <v>7682</v>
      </c>
      <c r="Y56" s="39">
        <v>7003</v>
      </c>
      <c r="Z56" s="39">
        <v>5700</v>
      </c>
      <c r="AA56" s="39">
        <v>7229</v>
      </c>
      <c r="AB56" s="39">
        <v>7692</v>
      </c>
      <c r="AC56" s="39">
        <v>5206</v>
      </c>
      <c r="AD56" s="39">
        <v>5360</v>
      </c>
      <c r="AE56" s="39">
        <v>9176</v>
      </c>
      <c r="AF56" s="48"/>
      <c r="AG56" s="48"/>
      <c r="AH56" s="48"/>
      <c r="AI56" s="48"/>
      <c r="AJ56" s="48"/>
      <c r="AK56" s="48"/>
      <c r="AL56" s="48"/>
      <c r="AM56" s="48"/>
      <c r="AN56" s="48"/>
      <c r="AO56" s="48"/>
      <c r="AP56" s="48"/>
      <c r="AQ56" s="48"/>
      <c r="AR56" s="48"/>
      <c r="AS56" s="48"/>
      <c r="AT56" s="48"/>
      <c r="AU56" s="48"/>
      <c r="AV56" s="20"/>
      <c r="AW56" s="20"/>
      <c r="AX56" s="20"/>
    </row>
    <row r="57" spans="2:50" s="21" customFormat="1" ht="12" customHeight="1">
      <c r="B57" s="7"/>
      <c r="C57" s="273"/>
      <c r="D57" s="7"/>
      <c r="E57" s="7"/>
      <c r="F57" s="7"/>
      <c r="G57" s="7"/>
      <c r="H57" s="23"/>
      <c r="I57" s="23"/>
      <c r="J57" s="23"/>
      <c r="K57" s="23"/>
      <c r="L57" s="23"/>
      <c r="M57" s="23"/>
      <c r="N57" s="23"/>
      <c r="O57" s="273"/>
      <c r="P57" s="7"/>
      <c r="Q57" s="306"/>
      <c r="R57" s="306"/>
      <c r="S57" s="306"/>
      <c r="T57" s="306"/>
      <c r="U57" s="306"/>
      <c r="V57" s="306"/>
      <c r="W57" s="61"/>
      <c r="X57" s="7"/>
      <c r="Y57" s="7"/>
      <c r="Z57" s="7"/>
      <c r="AA57" s="7"/>
      <c r="AB57" s="7"/>
      <c r="AC57" s="7"/>
      <c r="AD57" s="7"/>
      <c r="AE57" s="7"/>
      <c r="AF57" s="23"/>
      <c r="AG57" s="23"/>
      <c r="AH57" s="23"/>
      <c r="AI57" s="23"/>
      <c r="AJ57" s="23"/>
      <c r="AK57" s="23"/>
      <c r="AL57" s="23"/>
      <c r="AM57" s="23"/>
      <c r="AN57" s="23"/>
      <c r="AO57" s="23"/>
      <c r="AP57" s="23"/>
      <c r="AQ57" s="23"/>
      <c r="AR57" s="23"/>
      <c r="AS57" s="23"/>
      <c r="AT57" s="23"/>
      <c r="AU57" s="23"/>
      <c r="AV57" s="20"/>
      <c r="AW57" s="20"/>
      <c r="AX57" s="20"/>
    </row>
    <row r="58" spans="2:50" ht="12" customHeight="1">
      <c r="B58" s="26" t="s">
        <v>248</v>
      </c>
      <c r="C58" s="273"/>
      <c r="D58" s="26"/>
      <c r="E58" s="26"/>
      <c r="F58" s="26"/>
      <c r="G58" s="26"/>
      <c r="H58" s="63"/>
      <c r="I58" s="63"/>
      <c r="J58" s="63"/>
      <c r="K58" s="63"/>
      <c r="L58" s="63"/>
      <c r="M58" s="63"/>
      <c r="N58" s="63"/>
      <c r="O58" s="273"/>
      <c r="P58" s="26"/>
      <c r="Q58" s="321"/>
      <c r="R58" s="321"/>
      <c r="S58" s="321"/>
      <c r="T58" s="321"/>
      <c r="U58" s="321"/>
      <c r="V58" s="321"/>
      <c r="W58" s="253"/>
      <c r="X58" s="26"/>
      <c r="Y58" s="26"/>
      <c r="Z58" s="26"/>
      <c r="AA58" s="26"/>
      <c r="AB58" s="26"/>
      <c r="AC58" s="26"/>
      <c r="AD58" s="26"/>
      <c r="AE58" s="26"/>
      <c r="AF58" s="63"/>
      <c r="AG58" s="63"/>
      <c r="AH58" s="63"/>
      <c r="AI58" s="63"/>
      <c r="AJ58" s="63"/>
      <c r="AK58" s="63"/>
      <c r="AL58" s="63"/>
      <c r="AM58" s="63"/>
      <c r="AN58" s="63"/>
      <c r="AO58" s="63"/>
      <c r="AP58" s="63"/>
      <c r="AQ58" s="63"/>
      <c r="AR58" s="63"/>
      <c r="AS58" s="63"/>
      <c r="AT58" s="63"/>
      <c r="AU58" s="63"/>
      <c r="AV58" s="6"/>
      <c r="AW58" s="6"/>
      <c r="AX58" s="6"/>
    </row>
    <row r="59" spans="2:50" ht="12" customHeight="1">
      <c r="B59" s="9" t="s">
        <v>249</v>
      </c>
      <c r="C59" s="285"/>
      <c r="D59" s="392">
        <v>10.9</v>
      </c>
      <c r="E59" s="31">
        <v>9.9</v>
      </c>
      <c r="F59" s="31">
        <v>9.9</v>
      </c>
      <c r="G59" s="31">
        <v>9</v>
      </c>
      <c r="H59" s="56">
        <v>8.9</v>
      </c>
      <c r="I59" s="56">
        <v>7.4</v>
      </c>
      <c r="J59" s="56">
        <v>5.0999999999999996</v>
      </c>
      <c r="K59" s="56">
        <v>3.8</v>
      </c>
      <c r="L59" s="56">
        <v>3.6</v>
      </c>
      <c r="M59" s="56">
        <v>2.8</v>
      </c>
      <c r="N59" s="56">
        <v>2.8</v>
      </c>
      <c r="O59" s="285"/>
      <c r="P59" s="392">
        <v>10.9</v>
      </c>
      <c r="Q59" s="318">
        <v>9.8000000000000007</v>
      </c>
      <c r="R59" s="318">
        <v>9.8000000000000007</v>
      </c>
      <c r="S59" s="322">
        <v>9.9</v>
      </c>
      <c r="T59" s="322">
        <v>9.9</v>
      </c>
      <c r="U59" s="322">
        <v>9.9</v>
      </c>
      <c r="V59" s="322">
        <v>9.9</v>
      </c>
      <c r="W59" s="64">
        <v>9.9</v>
      </c>
      <c r="X59" s="31">
        <v>9.9</v>
      </c>
      <c r="Y59" s="31">
        <f>4.256+5.602</f>
        <v>9.8580000000000005</v>
      </c>
      <c r="Z59" s="31">
        <v>9.8580000000000005</v>
      </c>
      <c r="AA59" s="31">
        <v>9</v>
      </c>
      <c r="AB59" s="31">
        <v>9</v>
      </c>
      <c r="AC59" s="9">
        <v>8.9</v>
      </c>
      <c r="AD59" s="9">
        <v>8.9</v>
      </c>
      <c r="AE59" s="9">
        <v>8.9</v>
      </c>
      <c r="AF59" s="56">
        <v>8.9</v>
      </c>
      <c r="AG59" s="56">
        <v>8.9</v>
      </c>
      <c r="AH59" s="56">
        <v>7.5</v>
      </c>
      <c r="AI59" s="56">
        <v>7.4</v>
      </c>
      <c r="AJ59" s="56">
        <v>7.4</v>
      </c>
      <c r="AK59" s="56">
        <v>7.4</v>
      </c>
      <c r="AL59" s="56">
        <v>6.7</v>
      </c>
      <c r="AM59" s="56">
        <v>6.3</v>
      </c>
      <c r="AN59" s="56">
        <v>5.0999999999999996</v>
      </c>
      <c r="AO59" s="56">
        <v>4.4000000000000004</v>
      </c>
      <c r="AP59" s="56">
        <v>4.4000000000000004</v>
      </c>
      <c r="AQ59" s="56">
        <v>3.8</v>
      </c>
      <c r="AR59" s="56">
        <v>3.8</v>
      </c>
      <c r="AS59" s="56">
        <v>3.6</v>
      </c>
      <c r="AT59" s="56">
        <v>3.6</v>
      </c>
      <c r="AU59" s="56">
        <v>3.6</v>
      </c>
      <c r="AV59" s="6"/>
      <c r="AW59" s="6"/>
      <c r="AX59" s="6"/>
    </row>
    <row r="60" spans="2:50" ht="12" customHeight="1">
      <c r="B60" s="9" t="s">
        <v>250</v>
      </c>
      <c r="C60" s="285"/>
      <c r="D60" s="55">
        <v>7.6</v>
      </c>
      <c r="E60" s="31">
        <v>7.6</v>
      </c>
      <c r="F60" s="31">
        <v>6.8</v>
      </c>
      <c r="G60" s="31">
        <v>5.6</v>
      </c>
      <c r="H60" s="56">
        <v>3.9</v>
      </c>
      <c r="I60" s="56">
        <v>3.6</v>
      </c>
      <c r="J60" s="56">
        <v>3</v>
      </c>
      <c r="K60" s="56">
        <v>2.5</v>
      </c>
      <c r="L60" s="56">
        <v>2.1</v>
      </c>
      <c r="M60" s="56">
        <v>1.7</v>
      </c>
      <c r="N60" s="56">
        <v>1.2</v>
      </c>
      <c r="O60" s="285"/>
      <c r="P60" s="55">
        <v>7.6</v>
      </c>
      <c r="Q60" s="318">
        <v>7.6</v>
      </c>
      <c r="R60" s="318">
        <v>7.6</v>
      </c>
      <c r="S60" s="322">
        <v>7.6</v>
      </c>
      <c r="T60" s="322">
        <v>7.6</v>
      </c>
      <c r="U60" s="322">
        <v>6.8</v>
      </c>
      <c r="V60" s="322">
        <v>6.8</v>
      </c>
      <c r="W60" s="64">
        <v>6.8</v>
      </c>
      <c r="X60" s="31">
        <v>6.8</v>
      </c>
      <c r="Y60" s="31">
        <v>5.6020000000000003</v>
      </c>
      <c r="Z60" s="31">
        <v>5.6020000000000003</v>
      </c>
      <c r="AA60" s="31">
        <v>5.6</v>
      </c>
      <c r="AB60" s="9">
        <v>5.6</v>
      </c>
      <c r="AC60" s="9">
        <v>5.0999999999999996</v>
      </c>
      <c r="AD60" s="9">
        <v>5.0999999999999996</v>
      </c>
      <c r="AE60" s="9">
        <v>4.4000000000000004</v>
      </c>
      <c r="AF60" s="56">
        <v>3.9</v>
      </c>
      <c r="AG60" s="56">
        <v>3.8</v>
      </c>
      <c r="AH60" s="56">
        <v>3.8</v>
      </c>
      <c r="AI60" s="56">
        <v>3.6</v>
      </c>
      <c r="AJ60" s="56">
        <v>3.6</v>
      </c>
      <c r="AK60" s="56">
        <v>3</v>
      </c>
      <c r="AL60" s="56">
        <v>3</v>
      </c>
      <c r="AM60" s="56">
        <v>3</v>
      </c>
      <c r="AN60" s="56">
        <v>3</v>
      </c>
      <c r="AO60" s="56">
        <v>2.7</v>
      </c>
      <c r="AP60" s="56">
        <v>2.7</v>
      </c>
      <c r="AQ60" s="56">
        <v>2.5</v>
      </c>
      <c r="AR60" s="56">
        <v>2.5</v>
      </c>
      <c r="AS60" s="56">
        <v>2.1</v>
      </c>
      <c r="AT60" s="56">
        <v>2.1</v>
      </c>
      <c r="AU60" s="56">
        <v>2.1</v>
      </c>
      <c r="AV60" s="6"/>
      <c r="AW60" s="6"/>
      <c r="AX60" s="6"/>
    </row>
    <row r="61" spans="2:50" ht="12" customHeight="1">
      <c r="B61" s="9" t="s">
        <v>251</v>
      </c>
      <c r="C61" s="285"/>
      <c r="D61" s="55">
        <v>4</v>
      </c>
      <c r="E61" s="31">
        <v>4.4000000000000004</v>
      </c>
      <c r="F61" s="31">
        <v>3.6</v>
      </c>
      <c r="G61" s="31">
        <v>3</v>
      </c>
      <c r="H61" s="56">
        <v>2.5</v>
      </c>
      <c r="I61" s="56">
        <v>2</v>
      </c>
      <c r="J61" s="56">
        <v>1.7</v>
      </c>
      <c r="K61" s="56">
        <v>1.4</v>
      </c>
      <c r="L61" s="56">
        <v>1.3</v>
      </c>
      <c r="M61" s="56">
        <v>1.1000000000000001</v>
      </c>
      <c r="N61" s="56">
        <v>0.7</v>
      </c>
      <c r="O61" s="285"/>
      <c r="P61" s="55">
        <v>4</v>
      </c>
      <c r="Q61" s="318">
        <v>4</v>
      </c>
      <c r="R61" s="318">
        <v>4</v>
      </c>
      <c r="S61" s="322">
        <v>4.4000000000000004</v>
      </c>
      <c r="T61" s="322">
        <v>4.4000000000000004</v>
      </c>
      <c r="U61" s="322">
        <v>4.09</v>
      </c>
      <c r="V61" s="322">
        <v>3.8</v>
      </c>
      <c r="W61" s="64">
        <v>3.6</v>
      </c>
      <c r="X61" s="31">
        <v>3.6</v>
      </c>
      <c r="Y61" s="31">
        <v>3.5640000000000001</v>
      </c>
      <c r="Z61" s="31">
        <v>3.3279999999999998</v>
      </c>
      <c r="AA61" s="31">
        <v>3</v>
      </c>
      <c r="AB61" s="31">
        <v>3</v>
      </c>
      <c r="AC61" s="9">
        <v>2.9</v>
      </c>
      <c r="AD61" s="9">
        <v>2.8</v>
      </c>
      <c r="AE61" s="9">
        <v>2.7</v>
      </c>
      <c r="AF61" s="56">
        <v>2.5</v>
      </c>
      <c r="AG61" s="56">
        <v>2.2999999999999998</v>
      </c>
      <c r="AH61" s="56">
        <v>2.2000000000000002</v>
      </c>
      <c r="AI61" s="56">
        <v>2.1</v>
      </c>
      <c r="AJ61" s="56">
        <v>2</v>
      </c>
      <c r="AK61" s="56">
        <v>1.8</v>
      </c>
      <c r="AL61" s="56">
        <v>1.7</v>
      </c>
      <c r="AM61" s="56">
        <v>1.7</v>
      </c>
      <c r="AN61" s="56">
        <v>1.7</v>
      </c>
      <c r="AO61" s="56">
        <v>1.5</v>
      </c>
      <c r="AP61" s="56">
        <v>1.5</v>
      </c>
      <c r="AQ61" s="56">
        <v>1.4</v>
      </c>
      <c r="AR61" s="56">
        <v>1.4</v>
      </c>
      <c r="AS61" s="56">
        <v>1.1000000000000001</v>
      </c>
      <c r="AT61" s="56">
        <v>1.1000000000000001</v>
      </c>
      <c r="AU61" s="56">
        <v>1.1000000000000001</v>
      </c>
      <c r="AV61" s="6"/>
      <c r="AW61" s="6"/>
      <c r="AX61" s="6"/>
    </row>
    <row r="62" spans="2:50" ht="12" customHeight="1">
      <c r="B62" s="32" t="s">
        <v>252</v>
      </c>
      <c r="C62" s="291"/>
      <c r="D62" s="29">
        <v>9.14</v>
      </c>
      <c r="E62" s="322">
        <v>10</v>
      </c>
      <c r="F62" s="31">
        <v>9.1999999999999993</v>
      </c>
      <c r="G62" s="31">
        <v>9.1</v>
      </c>
      <c r="H62" s="64">
        <v>9.3000000000000007</v>
      </c>
      <c r="I62" s="31"/>
      <c r="J62" s="31"/>
      <c r="K62" s="31"/>
      <c r="L62" s="31"/>
      <c r="M62" s="31"/>
      <c r="N62" s="31"/>
      <c r="O62" s="291"/>
      <c r="P62" s="29">
        <v>10.55</v>
      </c>
      <c r="Q62" s="322">
        <v>7.62</v>
      </c>
      <c r="R62" s="322">
        <v>7.8257325186269897</v>
      </c>
      <c r="S62" s="322">
        <v>10.5</v>
      </c>
      <c r="T62" s="322">
        <v>10.6</v>
      </c>
      <c r="U62" s="322">
        <v>8.6</v>
      </c>
      <c r="V62" s="322">
        <v>8.4</v>
      </c>
      <c r="W62" s="64">
        <v>12.5</v>
      </c>
      <c r="X62" s="31">
        <v>10</v>
      </c>
      <c r="Y62" s="31">
        <v>8.5</v>
      </c>
      <c r="Z62" s="31">
        <v>8</v>
      </c>
      <c r="AA62" s="31">
        <v>10.4</v>
      </c>
      <c r="AB62" s="31">
        <v>10.3</v>
      </c>
      <c r="AC62" s="31">
        <v>7.7</v>
      </c>
      <c r="AD62" s="31">
        <v>7.9</v>
      </c>
      <c r="AE62" s="31">
        <v>10.3</v>
      </c>
      <c r="AF62" s="64">
        <v>11</v>
      </c>
      <c r="AG62" s="64">
        <v>7.9</v>
      </c>
      <c r="AH62" s="64">
        <v>8.5</v>
      </c>
      <c r="AI62" s="64">
        <v>9.9</v>
      </c>
      <c r="AJ62" s="31"/>
      <c r="AK62" s="31"/>
      <c r="AL62" s="31"/>
      <c r="AM62" s="31"/>
      <c r="AN62" s="31"/>
      <c r="AO62" s="31"/>
      <c r="AP62" s="31"/>
      <c r="AQ62" s="31"/>
      <c r="AR62" s="31"/>
      <c r="AS62" s="31"/>
      <c r="AT62" s="31"/>
      <c r="AU62" s="31"/>
      <c r="AV62" s="6"/>
      <c r="AW62" s="6"/>
      <c r="AX62" s="6"/>
    </row>
    <row r="63" spans="2:50" ht="12" customHeight="1">
      <c r="B63" s="9" t="s">
        <v>253</v>
      </c>
      <c r="C63" s="285"/>
      <c r="D63" s="33">
        <v>0.39240000000000003</v>
      </c>
      <c r="E63" s="34">
        <v>0.45</v>
      </c>
      <c r="F63" s="34">
        <v>0.42</v>
      </c>
      <c r="G63" s="34">
        <v>0.42</v>
      </c>
      <c r="H63" s="34">
        <v>0.44</v>
      </c>
      <c r="I63" s="34">
        <v>0.41</v>
      </c>
      <c r="J63" s="34">
        <v>0.45</v>
      </c>
      <c r="K63" s="34">
        <v>0.44</v>
      </c>
      <c r="L63" s="34">
        <v>0.42</v>
      </c>
      <c r="M63" s="34">
        <v>0.43</v>
      </c>
      <c r="N63" s="34">
        <v>0.43</v>
      </c>
      <c r="O63" s="285"/>
      <c r="P63" s="33">
        <v>0.5252</v>
      </c>
      <c r="Q63" s="323">
        <v>0.26840000000000003</v>
      </c>
      <c r="R63" s="323">
        <v>0.28683008781355201</v>
      </c>
      <c r="S63" s="323">
        <v>0.496</v>
      </c>
      <c r="T63" s="323">
        <v>0.53</v>
      </c>
      <c r="U63" s="323">
        <v>0.35099999999999998</v>
      </c>
      <c r="V63" s="323">
        <v>0.32100000000000001</v>
      </c>
      <c r="W63" s="254">
        <v>0.59799999999999998</v>
      </c>
      <c r="X63" s="34">
        <v>0.5</v>
      </c>
      <c r="Y63" s="34">
        <v>0.37</v>
      </c>
      <c r="Z63" s="34">
        <v>0.31</v>
      </c>
      <c r="AA63" s="34">
        <v>0.51</v>
      </c>
      <c r="AB63" s="34">
        <v>0.53</v>
      </c>
      <c r="AC63" s="34">
        <v>0.32</v>
      </c>
      <c r="AD63" s="34">
        <v>0.31</v>
      </c>
      <c r="AE63" s="34">
        <v>0.55000000000000004</v>
      </c>
      <c r="AF63" s="34">
        <v>0.54</v>
      </c>
      <c r="AG63" s="34">
        <v>0.34</v>
      </c>
      <c r="AH63" s="34">
        <v>0.38</v>
      </c>
      <c r="AI63" s="34">
        <v>0.5</v>
      </c>
      <c r="AJ63" s="34">
        <v>0.49</v>
      </c>
      <c r="AK63" s="34">
        <v>0.35</v>
      </c>
      <c r="AL63" s="34">
        <v>0.34</v>
      </c>
      <c r="AM63" s="34">
        <v>0.46</v>
      </c>
      <c r="AN63" s="34">
        <v>0.5</v>
      </c>
      <c r="AO63" s="34">
        <v>0.36</v>
      </c>
      <c r="AP63" s="34">
        <v>0.41</v>
      </c>
      <c r="AQ63" s="34">
        <v>0.55000000000000004</v>
      </c>
      <c r="AR63" s="34">
        <v>0.54</v>
      </c>
      <c r="AS63" s="34">
        <v>0.28999999999999998</v>
      </c>
      <c r="AT63" s="34">
        <v>0.3</v>
      </c>
      <c r="AU63" s="34">
        <v>0.64</v>
      </c>
      <c r="AV63" s="6"/>
      <c r="AW63" s="6"/>
      <c r="AX63" s="6"/>
    </row>
    <row r="64" spans="2:50" ht="12" customHeight="1">
      <c r="B64" s="35" t="s">
        <v>254</v>
      </c>
      <c r="C64" s="285"/>
      <c r="D64" s="36">
        <v>0.94230000000000003</v>
      </c>
      <c r="E64" s="37">
        <v>0.93699567200832035</v>
      </c>
      <c r="F64" s="37">
        <v>0.93</v>
      </c>
      <c r="G64" s="37">
        <v>0.93</v>
      </c>
      <c r="H64" s="37">
        <v>0.93</v>
      </c>
      <c r="I64" s="37">
        <v>0.92</v>
      </c>
      <c r="J64" s="37">
        <v>0.93</v>
      </c>
      <c r="K64" s="37">
        <v>0.94</v>
      </c>
      <c r="L64" s="37">
        <v>0.93</v>
      </c>
      <c r="M64" s="37">
        <v>0.94</v>
      </c>
      <c r="N64" s="37">
        <v>0.94</v>
      </c>
      <c r="O64" s="285"/>
      <c r="P64" s="36">
        <v>0.94879999999999998</v>
      </c>
      <c r="Q64" s="324">
        <v>0.92559999999999998</v>
      </c>
      <c r="R64" s="324">
        <v>0.92907588513023998</v>
      </c>
      <c r="S64" s="324">
        <v>0.95199999999999996</v>
      </c>
      <c r="T64" s="324">
        <v>0.94</v>
      </c>
      <c r="U64" s="324">
        <v>0.94299999999999995</v>
      </c>
      <c r="V64" s="324">
        <v>0.95</v>
      </c>
      <c r="W64" s="255">
        <v>0.92700000000000005</v>
      </c>
      <c r="X64" s="37">
        <v>0.93</v>
      </c>
      <c r="Y64" s="37">
        <v>0.93</v>
      </c>
      <c r="Z64" s="37">
        <v>0.87</v>
      </c>
      <c r="AA64" s="37">
        <v>0.96</v>
      </c>
      <c r="AB64" s="37">
        <v>0.93</v>
      </c>
      <c r="AC64" s="37">
        <v>0.92</v>
      </c>
      <c r="AD64" s="37">
        <v>0.93</v>
      </c>
      <c r="AE64" s="37">
        <v>0.94</v>
      </c>
      <c r="AF64" s="37">
        <v>0.92</v>
      </c>
      <c r="AG64" s="37">
        <v>0.92</v>
      </c>
      <c r="AH64" s="37">
        <v>0.93</v>
      </c>
      <c r="AI64" s="37">
        <v>0.93</v>
      </c>
      <c r="AJ64" s="37">
        <v>0.94</v>
      </c>
      <c r="AK64" s="37">
        <v>0.92</v>
      </c>
      <c r="AL64" s="37">
        <v>0.94</v>
      </c>
      <c r="AM64" s="37">
        <v>0.89</v>
      </c>
      <c r="AN64" s="37">
        <v>0.9</v>
      </c>
      <c r="AO64" s="37">
        <v>0.93</v>
      </c>
      <c r="AP64" s="37">
        <v>0.94</v>
      </c>
      <c r="AQ64" s="37">
        <v>0.94</v>
      </c>
      <c r="AR64" s="37">
        <v>0.93</v>
      </c>
      <c r="AS64" s="37">
        <v>0.91</v>
      </c>
      <c r="AT64" s="37">
        <v>0.94</v>
      </c>
      <c r="AU64" s="37">
        <v>0.96</v>
      </c>
      <c r="AV64" s="6"/>
      <c r="AW64" s="6"/>
      <c r="AX64" s="6"/>
    </row>
    <row r="65" spans="2:50" ht="12" customHeight="1">
      <c r="B65" s="32" t="s">
        <v>488</v>
      </c>
      <c r="C65" s="291"/>
      <c r="D65" s="291"/>
      <c r="E65" s="291"/>
      <c r="F65" s="40"/>
      <c r="G65" s="40"/>
      <c r="H65" s="9"/>
      <c r="I65" s="9"/>
      <c r="J65" s="9"/>
      <c r="K65" s="9"/>
      <c r="L65" s="9"/>
      <c r="M65" s="9"/>
      <c r="N65" s="9"/>
      <c r="O65" s="291"/>
      <c r="P65" s="291"/>
      <c r="Q65" s="385"/>
      <c r="R65" s="385"/>
      <c r="S65" s="385"/>
      <c r="T65" s="291"/>
      <c r="U65" s="325"/>
      <c r="V65" s="325"/>
      <c r="W65" s="40"/>
      <c r="X65" s="40"/>
      <c r="Y65" s="40"/>
      <c r="Z65" s="40"/>
      <c r="AA65" s="40"/>
      <c r="AB65" s="40"/>
      <c r="AC65" s="40"/>
      <c r="AD65" s="40"/>
      <c r="AE65" s="40"/>
      <c r="AF65" s="9"/>
      <c r="AG65" s="9"/>
      <c r="AH65" s="9"/>
      <c r="AI65" s="9"/>
      <c r="AJ65" s="9"/>
      <c r="AK65" s="9"/>
      <c r="AL65" s="9"/>
      <c r="AM65" s="9"/>
      <c r="AN65" s="9"/>
      <c r="AO65" s="9"/>
      <c r="AP65" s="9"/>
      <c r="AQ65" s="9"/>
      <c r="AR65" s="9"/>
      <c r="AS65" s="9"/>
      <c r="AT65" s="9"/>
      <c r="AU65" s="9"/>
      <c r="AV65" s="6"/>
      <c r="AW65" s="6"/>
      <c r="AX65" s="6"/>
    </row>
    <row r="66" spans="2:50" ht="12" customHeight="1">
      <c r="B66" s="65" t="s">
        <v>255</v>
      </c>
      <c r="C66" s="292"/>
      <c r="D66" s="292"/>
      <c r="E66" s="292"/>
      <c r="F66" s="9"/>
      <c r="G66" s="9"/>
      <c r="H66" s="9"/>
      <c r="I66" s="9"/>
      <c r="J66" s="9"/>
      <c r="K66" s="9"/>
      <c r="L66" s="9"/>
      <c r="M66" s="9"/>
      <c r="N66" s="9"/>
      <c r="O66" s="292"/>
      <c r="P66" s="292"/>
      <c r="Q66" s="386"/>
      <c r="R66" s="386"/>
      <c r="S66" s="386"/>
      <c r="T66" s="292"/>
      <c r="U66" s="326"/>
      <c r="V66" s="326"/>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6"/>
      <c r="AW66" s="6"/>
      <c r="AX66" s="6"/>
    </row>
    <row r="67" spans="2:50" ht="12" customHeight="1">
      <c r="B67" s="9"/>
      <c r="C67" s="285"/>
      <c r="D67" s="285"/>
      <c r="E67" s="285"/>
      <c r="F67" s="9"/>
      <c r="G67" s="9"/>
      <c r="H67" s="9"/>
      <c r="I67" s="9"/>
      <c r="J67" s="9"/>
      <c r="K67" s="9"/>
      <c r="L67" s="9"/>
      <c r="M67" s="9"/>
      <c r="N67" s="9"/>
      <c r="O67" s="285"/>
      <c r="P67" s="285"/>
      <c r="Q67" s="385"/>
      <c r="R67" s="385"/>
      <c r="S67" s="385"/>
      <c r="T67" s="285"/>
      <c r="U67" s="325"/>
      <c r="V67" s="325"/>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6"/>
      <c r="AW67" s="6"/>
      <c r="AX67" s="6"/>
    </row>
    <row r="68" spans="2:50" ht="12" customHeight="1"/>
  </sheetData>
  <phoneticPr fontId="32" type="noConversion"/>
  <conditionalFormatting sqref="AV2:XFD3">
    <cfRule type="expression" dxfId="97" priority="99">
      <formula>#REF!=0</formula>
    </cfRule>
  </conditionalFormatting>
  <conditionalFormatting sqref="I4:K4">
    <cfRule type="expression" dxfId="96" priority="92">
      <formula>AU4=0</formula>
    </cfRule>
  </conditionalFormatting>
  <conditionalFormatting sqref="E4:F4">
    <cfRule type="expression" dxfId="95" priority="87">
      <formula>AT4=0</formula>
    </cfRule>
  </conditionalFormatting>
  <conditionalFormatting sqref="N4">
    <cfRule type="expression" dxfId="94" priority="83">
      <formula>BW4=0</formula>
    </cfRule>
  </conditionalFormatting>
  <conditionalFormatting sqref="G4:H4">
    <cfRule type="expression" dxfId="93" priority="81">
      <formula>AP4=0</formula>
    </cfRule>
  </conditionalFormatting>
  <conditionalFormatting sqref="AI4">
    <cfRule type="expression" dxfId="92" priority="75">
      <formula>AT4=0</formula>
    </cfRule>
  </conditionalFormatting>
  <conditionalFormatting sqref="AM4">
    <cfRule type="expression" dxfId="91" priority="70">
      <formula>AW4=0</formula>
    </cfRule>
  </conditionalFormatting>
  <conditionalFormatting sqref="J4:N4">
    <cfRule type="expression" dxfId="90" priority="68">
      <formula>AY4=0</formula>
    </cfRule>
  </conditionalFormatting>
  <conditionalFormatting sqref="AN4">
    <cfRule type="expression" dxfId="89" priority="67">
      <formula>BA4=0</formula>
    </cfRule>
  </conditionalFormatting>
  <conditionalFormatting sqref="AO4">
    <cfRule type="expression" dxfId="88" priority="66">
      <formula>BC4=0</formula>
    </cfRule>
  </conditionalFormatting>
  <conditionalFormatting sqref="AP4">
    <cfRule type="expression" dxfId="87" priority="65">
      <formula>BE4=0</formula>
    </cfRule>
  </conditionalFormatting>
  <conditionalFormatting sqref="K4:N4">
    <cfRule type="expression" dxfId="86" priority="62">
      <formula>BI4=0</formula>
    </cfRule>
  </conditionalFormatting>
  <conditionalFormatting sqref="AR4">
    <cfRule type="expression" dxfId="85" priority="61">
      <formula>BK4=0</formula>
    </cfRule>
  </conditionalFormatting>
  <conditionalFormatting sqref="AS4">
    <cfRule type="expression" dxfId="84" priority="60">
      <formula>BM4=0</formula>
    </cfRule>
  </conditionalFormatting>
  <conditionalFormatting sqref="AT4">
    <cfRule type="expression" dxfId="83" priority="59">
      <formula>BO4=0</formula>
    </cfRule>
  </conditionalFormatting>
  <conditionalFormatting sqref="AU4">
    <cfRule type="expression" dxfId="82" priority="58">
      <formula>BQ4=0</formula>
    </cfRule>
  </conditionalFormatting>
  <conditionalFormatting sqref="AL4">
    <cfRule type="expression" dxfId="81" priority="101">
      <formula>#REF!=0</formula>
    </cfRule>
  </conditionalFormatting>
  <conditionalFormatting sqref="J4">
    <cfRule type="expression" dxfId="80" priority="56">
      <formula>AR4=0</formula>
    </cfRule>
  </conditionalFormatting>
  <conditionalFormatting sqref="L4">
    <cfRule type="expression" dxfId="79" priority="55">
      <formula>BS4=0</formula>
    </cfRule>
  </conditionalFormatting>
  <conditionalFormatting sqref="AH4">
    <cfRule type="expression" dxfId="78" priority="51">
      <formula>AS4=0</formula>
    </cfRule>
  </conditionalFormatting>
  <conditionalFormatting sqref="AG4">
    <cfRule type="expression" dxfId="77" priority="50">
      <formula>AR4=0</formula>
    </cfRule>
  </conditionalFormatting>
  <conditionalFormatting sqref="AE4">
    <cfRule type="expression" dxfId="76" priority="45">
      <formula>AS4=0</formula>
    </cfRule>
  </conditionalFormatting>
  <conditionalFormatting sqref="AD4">
    <cfRule type="expression" dxfId="75" priority="39">
      <formula>AR4=0</formula>
    </cfRule>
  </conditionalFormatting>
  <conditionalFormatting sqref="AB4">
    <cfRule type="expression" dxfId="74" priority="33">
      <formula>AQ4=0</formula>
    </cfRule>
  </conditionalFormatting>
  <conditionalFormatting sqref="AA4">
    <cfRule type="expression" dxfId="73" priority="26">
      <formula>AO4=0</formula>
    </cfRule>
  </conditionalFormatting>
  <conditionalFormatting sqref="Z4">
    <cfRule type="expression" dxfId="72" priority="23">
      <formula>AN4=0</formula>
    </cfRule>
  </conditionalFormatting>
  <conditionalFormatting sqref="X4">
    <cfRule type="expression" dxfId="71" priority="17">
      <formula>AM4=0</formula>
    </cfRule>
  </conditionalFormatting>
  <conditionalFormatting sqref="E4">
    <cfRule type="expression" dxfId="70" priority="11">
      <formula>AJ4=0</formula>
    </cfRule>
  </conditionalFormatting>
  <conditionalFormatting sqref="V4:W4">
    <cfRule type="expression" dxfId="69" priority="199">
      <formula>#REF!=0</formula>
    </cfRule>
  </conditionalFormatting>
  <conditionalFormatting sqref="I4">
    <cfRule type="expression" dxfId="68" priority="201">
      <formula>AN4=0</formula>
    </cfRule>
  </conditionalFormatting>
  <conditionalFormatting sqref="Y4">
    <cfRule type="expression" dxfId="67" priority="242">
      <formula>J4=0</formula>
    </cfRule>
  </conditionalFormatting>
  <conditionalFormatting sqref="H4:K4">
    <cfRule type="expression" dxfId="66" priority="244">
      <formula>J4=0</formula>
    </cfRule>
  </conditionalFormatting>
  <conditionalFormatting sqref="AF4">
    <cfRule type="expression" dxfId="65" priority="246">
      <formula>K4=0</formula>
    </cfRule>
  </conditionalFormatting>
  <conditionalFormatting sqref="AC4">
    <cfRule type="expression" dxfId="64" priority="249">
      <formula>K4=0</formula>
    </cfRule>
  </conditionalFormatting>
  <conditionalFormatting sqref="AQ4">
    <cfRule type="expression" dxfId="63" priority="251">
      <formula>BG4=0</formula>
    </cfRule>
  </conditionalFormatting>
  <conditionalFormatting sqref="AJ4">
    <cfRule type="expression" dxfId="62" priority="255">
      <formula>L4=0</formula>
    </cfRule>
  </conditionalFormatting>
  <conditionalFormatting sqref="M4">
    <cfRule type="expression" dxfId="61" priority="256">
      <formula>BU4=0</formula>
    </cfRule>
  </conditionalFormatting>
  <conditionalFormatting sqref="G4:I4">
    <cfRule type="expression" dxfId="60" priority="262">
      <formula>L4=0</formula>
    </cfRule>
  </conditionalFormatting>
  <conditionalFormatting sqref="B4:C4">
    <cfRule type="expression" dxfId="59" priority="273">
      <formula>AT4=0</formula>
    </cfRule>
  </conditionalFormatting>
  <conditionalFormatting sqref="T4:U4">
    <cfRule type="expression" dxfId="58" priority="9">
      <formula>#REF!=0</formula>
    </cfRule>
  </conditionalFormatting>
  <conditionalFormatting sqref="O4">
    <cfRule type="expression" dxfId="57" priority="274">
      <formula>BE4=0</formula>
    </cfRule>
  </conditionalFormatting>
  <conditionalFormatting sqref="S4">
    <cfRule type="expression" dxfId="56" priority="8">
      <formula>#REF!=0</formula>
    </cfRule>
  </conditionalFormatting>
  <conditionalFormatting sqref="R4">
    <cfRule type="expression" dxfId="55" priority="7">
      <formula>#REF!=0</formula>
    </cfRule>
  </conditionalFormatting>
  <conditionalFormatting sqref="Q4">
    <cfRule type="expression" dxfId="54" priority="6">
      <formula>#REF!=0</formula>
    </cfRule>
  </conditionalFormatting>
  <conditionalFormatting sqref="P4">
    <cfRule type="expression" dxfId="53" priority="5">
      <formula>#REF!=0</formula>
    </cfRule>
  </conditionalFormatting>
  <conditionalFormatting sqref="D4">
    <cfRule type="expression" dxfId="52" priority="4">
      <formula>AS4=0</formula>
    </cfRule>
  </conditionalFormatting>
  <conditionalFormatting sqref="D4">
    <cfRule type="expression" dxfId="51" priority="3">
      <formula>AI4=0</formula>
    </cfRule>
  </conditionalFormatting>
  <conditionalFormatting sqref="F4:G4">
    <cfRule type="expression" dxfId="50" priority="276">
      <formula>AL4=0</formula>
    </cfRule>
  </conditionalFormatting>
  <conditionalFormatting sqref="AK4">
    <cfRule type="expression" dxfId="49" priority="1">
      <formula>M4=0</formula>
    </cfRule>
  </conditionalFormatting>
  <pageMargins left="0.7" right="0.7" top="0.75" bottom="0.75" header="0.3" footer="0.3"/>
  <pageSetup paperSize="8" scale="47" orientation="landscape" r:id="rId1"/>
  <headerFooter>
    <oddHeader>&amp;R&amp;"Arial Black"&amp;10&amp;K4099DAINTERNAL&amp;1#</oddHead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7201-265E-42C2-88C7-095FCABB1936}">
  <sheetPr codeName="Sheet3">
    <tabColor rgb="FF8ECDC8"/>
    <pageSetUpPr fitToPage="1"/>
  </sheetPr>
  <dimension ref="B1:AU100"/>
  <sheetViews>
    <sheetView showGridLines="0" zoomScaleNormal="100" workbookViewId="0"/>
  </sheetViews>
  <sheetFormatPr defaultColWidth="8.85546875" defaultRowHeight="12.75"/>
  <cols>
    <col min="1" max="1" width="1.5703125" style="2" customWidth="1"/>
    <col min="2" max="2" width="45.7109375" style="1" customWidth="1"/>
    <col min="3" max="3" width="1.7109375" style="286" customWidth="1"/>
    <col min="4" max="5" width="9.28515625" style="286" customWidth="1"/>
    <col min="6" max="7" width="9.28515625" style="1" customWidth="1"/>
    <col min="8" max="8" width="1.7109375" style="286" customWidth="1"/>
    <col min="9" max="9" width="9.28515625" style="1" customWidth="1"/>
    <col min="10" max="11" width="9.28515625" style="303" customWidth="1"/>
    <col min="12" max="13" width="9.28515625" style="1" customWidth="1"/>
    <col min="14" max="15" width="9.28515625" style="303" customWidth="1"/>
    <col min="16" max="21" width="9.28515625" style="1" customWidth="1"/>
    <col min="22" max="16384" width="8.85546875" style="2"/>
  </cols>
  <sheetData>
    <row r="1" spans="2:47" ht="9" customHeight="1"/>
    <row r="2" spans="2:47" ht="20.45" customHeight="1">
      <c r="B2" s="3" t="s">
        <v>256</v>
      </c>
      <c r="C2" s="287"/>
      <c r="D2" s="287"/>
      <c r="E2" s="287"/>
      <c r="F2" s="3"/>
      <c r="G2" s="3"/>
      <c r="H2" s="287"/>
      <c r="I2" s="3"/>
      <c r="J2" s="304"/>
      <c r="K2" s="304"/>
      <c r="L2" s="3"/>
      <c r="M2" s="3"/>
      <c r="N2" s="304"/>
      <c r="O2" s="304"/>
      <c r="P2" s="3"/>
      <c r="Q2" s="3"/>
      <c r="R2" s="3"/>
      <c r="S2" s="3"/>
      <c r="T2" s="3"/>
      <c r="U2" s="3"/>
    </row>
    <row r="3" spans="2:47" ht="15.75" customHeight="1">
      <c r="B3" s="3"/>
      <c r="C3" s="287"/>
      <c r="D3" s="287"/>
      <c r="E3" s="287"/>
      <c r="F3" s="287"/>
      <c r="G3" s="3"/>
      <c r="H3" s="287"/>
      <c r="I3" s="4"/>
      <c r="J3" s="327"/>
      <c r="K3" s="327"/>
      <c r="L3" s="4"/>
      <c r="M3" s="4"/>
      <c r="N3" s="327"/>
      <c r="O3" s="327"/>
      <c r="V3" s="287"/>
      <c r="W3" s="3"/>
      <c r="X3" s="3"/>
      <c r="Y3" s="3"/>
      <c r="Z3" s="3"/>
      <c r="AA3" s="3"/>
      <c r="AB3" s="3"/>
      <c r="AC3" s="3"/>
      <c r="AD3" s="3"/>
      <c r="AE3" s="3"/>
      <c r="AF3" s="3"/>
      <c r="AG3" s="4"/>
      <c r="AH3" s="4"/>
      <c r="AI3" s="1"/>
      <c r="AJ3" s="1"/>
      <c r="AK3" s="1"/>
      <c r="AL3" s="1"/>
      <c r="AM3" s="1"/>
      <c r="AN3" s="1"/>
      <c r="AO3" s="1"/>
      <c r="AP3" s="1"/>
      <c r="AQ3" s="1"/>
      <c r="AR3" s="1"/>
      <c r="AS3" s="1"/>
      <c r="AT3" s="1"/>
      <c r="AU3" s="1"/>
    </row>
    <row r="4" spans="2:47" ht="18.75" customHeight="1">
      <c r="B4" s="5" t="s">
        <v>180</v>
      </c>
      <c r="C4" s="288"/>
      <c r="D4" s="269" t="s">
        <v>476</v>
      </c>
      <c r="E4" s="269" t="s">
        <v>360</v>
      </c>
      <c r="F4" s="269" t="s">
        <v>257</v>
      </c>
      <c r="G4" s="269" t="s">
        <v>258</v>
      </c>
      <c r="H4" s="288"/>
      <c r="I4" s="269" t="s">
        <v>477</v>
      </c>
      <c r="J4" s="328" t="s">
        <v>441</v>
      </c>
      <c r="K4" s="328" t="s">
        <v>384</v>
      </c>
      <c r="L4" s="269" t="s">
        <v>376</v>
      </c>
      <c r="M4" s="269" t="s">
        <v>358</v>
      </c>
      <c r="N4" s="328" t="s">
        <v>259</v>
      </c>
      <c r="O4" s="328" t="s">
        <v>260</v>
      </c>
      <c r="P4" s="269" t="s">
        <v>261</v>
      </c>
      <c r="Q4" s="269" t="s">
        <v>262</v>
      </c>
      <c r="R4" s="269" t="s">
        <v>263</v>
      </c>
      <c r="S4" s="269" t="s">
        <v>264</v>
      </c>
      <c r="T4" s="269" t="s">
        <v>265</v>
      </c>
      <c r="U4" s="269" t="s">
        <v>266</v>
      </c>
      <c r="V4" s="6"/>
      <c r="W4" s="6"/>
    </row>
    <row r="5" spans="2:47" ht="12" customHeight="1">
      <c r="B5" s="7" t="s">
        <v>267</v>
      </c>
      <c r="C5" s="273"/>
      <c r="D5" s="8"/>
      <c r="E5" s="7"/>
      <c r="F5" s="7"/>
      <c r="G5" s="7"/>
      <c r="H5" s="273"/>
      <c r="I5" s="8"/>
      <c r="J5" s="306"/>
      <c r="K5" s="306"/>
      <c r="L5" s="306"/>
      <c r="M5" s="306"/>
      <c r="N5" s="306"/>
      <c r="O5" s="306"/>
      <c r="P5" s="61"/>
      <c r="Q5" s="7"/>
      <c r="R5" s="7"/>
      <c r="S5" s="7"/>
      <c r="T5" s="7"/>
      <c r="U5" s="7"/>
      <c r="V5" s="6"/>
      <c r="W5" s="6"/>
    </row>
    <row r="6" spans="2:47" ht="12" customHeight="1">
      <c r="B6" s="9" t="s">
        <v>352</v>
      </c>
      <c r="C6" s="285"/>
      <c r="D6" s="359">
        <v>922.62</v>
      </c>
      <c r="E6" s="11">
        <v>953.67301289388899</v>
      </c>
      <c r="F6" s="11">
        <v>959</v>
      </c>
      <c r="G6" s="11">
        <v>220</v>
      </c>
      <c r="H6" s="285"/>
      <c r="I6" s="359">
        <v>258.14999999999998</v>
      </c>
      <c r="J6" s="329">
        <v>191.05</v>
      </c>
      <c r="K6" s="329">
        <v>214.44382858199799</v>
      </c>
      <c r="L6" s="329">
        <v>259</v>
      </c>
      <c r="M6" s="329">
        <v>258.83256826260595</v>
      </c>
      <c r="N6" s="329">
        <v>188</v>
      </c>
      <c r="O6" s="329">
        <v>261.50223219999901</v>
      </c>
      <c r="P6" s="84">
        <v>245</v>
      </c>
      <c r="Q6" s="11">
        <v>239</v>
      </c>
      <c r="R6" s="11">
        <v>221</v>
      </c>
      <c r="S6" s="11">
        <v>253</v>
      </c>
      <c r="T6" s="11">
        <v>246.7</v>
      </c>
      <c r="U6" s="12">
        <v>220</v>
      </c>
      <c r="V6" s="13"/>
      <c r="W6" s="13"/>
      <c r="X6" s="14"/>
      <c r="Y6" s="14"/>
      <c r="Z6" s="14"/>
    </row>
    <row r="7" spans="2:47" ht="12" customHeight="1">
      <c r="B7" s="9" t="s">
        <v>353</v>
      </c>
      <c r="C7" s="285"/>
      <c r="D7" s="359">
        <v>933.21</v>
      </c>
      <c r="E7" s="11">
        <v>977.74349536888303</v>
      </c>
      <c r="F7" s="11">
        <v>989</v>
      </c>
      <c r="G7" s="11">
        <v>231.9</v>
      </c>
      <c r="H7" s="285"/>
      <c r="I7" s="359">
        <v>260.82</v>
      </c>
      <c r="J7" s="329">
        <v>172.16</v>
      </c>
      <c r="K7" s="329">
        <v>244.5197229</v>
      </c>
      <c r="L7" s="329">
        <v>255.7</v>
      </c>
      <c r="M7" s="329">
        <v>271.53986148161198</v>
      </c>
      <c r="N7" s="329">
        <v>197</v>
      </c>
      <c r="O7" s="329">
        <v>257.58154000000002</v>
      </c>
      <c r="P7" s="84">
        <v>251</v>
      </c>
      <c r="Q7" s="11">
        <v>251</v>
      </c>
      <c r="R7" s="11">
        <v>218</v>
      </c>
      <c r="S7" s="11">
        <v>261</v>
      </c>
      <c r="T7" s="11">
        <v>258.39999999999998</v>
      </c>
      <c r="U7" s="12">
        <v>231.9</v>
      </c>
      <c r="V7" s="6"/>
      <c r="W7" s="6"/>
    </row>
    <row r="8" spans="2:47" ht="12" customHeight="1">
      <c r="B8" s="9" t="s">
        <v>354</v>
      </c>
      <c r="C8" s="285"/>
      <c r="D8" s="359">
        <v>1130.47</v>
      </c>
      <c r="E8" s="11">
        <v>1254.1655425977899</v>
      </c>
      <c r="F8" s="11">
        <v>1152</v>
      </c>
      <c r="G8" s="11">
        <v>97</v>
      </c>
      <c r="H8" s="285"/>
      <c r="I8" s="359">
        <v>330.02</v>
      </c>
      <c r="J8" s="329">
        <v>229.18</v>
      </c>
      <c r="K8" s="329">
        <v>289.37633233399902</v>
      </c>
      <c r="L8" s="329">
        <v>281.89999999999998</v>
      </c>
      <c r="M8" s="329">
        <v>340.88351683761891</v>
      </c>
      <c r="N8" s="329">
        <v>233</v>
      </c>
      <c r="O8" s="329">
        <v>341.32940499999995</v>
      </c>
      <c r="P8" s="84">
        <v>339</v>
      </c>
      <c r="Q8" s="11">
        <v>309</v>
      </c>
      <c r="R8" s="11">
        <v>242</v>
      </c>
      <c r="S8" s="11">
        <v>283</v>
      </c>
      <c r="T8" s="11">
        <v>317.60000000000002</v>
      </c>
      <c r="U8" s="12">
        <v>97</v>
      </c>
      <c r="V8" s="6"/>
      <c r="W8" s="6"/>
    </row>
    <row r="9" spans="2:47" ht="12" customHeight="1">
      <c r="B9" s="9" t="s">
        <v>355</v>
      </c>
      <c r="C9" s="285"/>
      <c r="D9" s="359">
        <v>746.97</v>
      </c>
      <c r="E9" s="11">
        <v>742.148061193422</v>
      </c>
      <c r="F9" s="11">
        <v>398</v>
      </c>
      <c r="G9" s="11">
        <v>0</v>
      </c>
      <c r="H9" s="285"/>
      <c r="I9" s="359">
        <v>200.6</v>
      </c>
      <c r="J9" s="329">
        <v>130.28</v>
      </c>
      <c r="K9" s="329">
        <v>210.93045685999999</v>
      </c>
      <c r="L9" s="329">
        <v>205.2</v>
      </c>
      <c r="M9" s="329">
        <v>209.92369771231597</v>
      </c>
      <c r="N9" s="329">
        <v>162</v>
      </c>
      <c r="O9" s="329">
        <v>201.05502340000001</v>
      </c>
      <c r="P9" s="84">
        <v>170</v>
      </c>
      <c r="Q9" s="11">
        <v>196</v>
      </c>
      <c r="R9" s="11">
        <v>175</v>
      </c>
      <c r="S9" s="11">
        <v>27</v>
      </c>
      <c r="T9" s="11">
        <v>0</v>
      </c>
      <c r="U9" s="11">
        <v>0</v>
      </c>
      <c r="V9" s="6"/>
      <c r="W9" s="6"/>
    </row>
    <row r="10" spans="2:47" ht="12" customHeight="1">
      <c r="B10" s="9" t="s">
        <v>356</v>
      </c>
      <c r="C10" s="285"/>
      <c r="D10" s="359">
        <v>1191.06</v>
      </c>
      <c r="E10" s="11">
        <v>1110.64831016988</v>
      </c>
      <c r="F10" s="11">
        <v>0</v>
      </c>
      <c r="G10" s="11">
        <v>0</v>
      </c>
      <c r="H10" s="285"/>
      <c r="I10" s="359">
        <v>347.43</v>
      </c>
      <c r="J10" s="329">
        <v>210.49</v>
      </c>
      <c r="K10" s="329">
        <v>332.41001084099901</v>
      </c>
      <c r="L10" s="329">
        <v>300.7</v>
      </c>
      <c r="M10" s="329">
        <v>361.79380427162903</v>
      </c>
      <c r="N10" s="329">
        <v>248</v>
      </c>
      <c r="O10" s="329">
        <v>365.22430879999899</v>
      </c>
      <c r="P10" s="84">
        <v>136</v>
      </c>
      <c r="Q10" s="11">
        <v>0</v>
      </c>
      <c r="R10" s="11">
        <v>0</v>
      </c>
      <c r="S10" s="11">
        <v>0</v>
      </c>
      <c r="T10" s="11">
        <v>0</v>
      </c>
      <c r="U10" s="11">
        <v>0</v>
      </c>
      <c r="V10" s="6"/>
      <c r="W10" s="6"/>
    </row>
    <row r="11" spans="2:47" ht="12" customHeight="1">
      <c r="B11" s="9" t="s">
        <v>357</v>
      </c>
      <c r="C11" s="273"/>
      <c r="D11" s="359">
        <v>887.46</v>
      </c>
      <c r="E11" s="11">
        <v>560</v>
      </c>
      <c r="F11" s="11">
        <v>0</v>
      </c>
      <c r="G11" s="11">
        <v>0</v>
      </c>
      <c r="H11" s="273"/>
      <c r="I11" s="359">
        <v>278.13</v>
      </c>
      <c r="J11" s="329">
        <v>208.44</v>
      </c>
      <c r="K11" s="329">
        <v>201.96979099999999</v>
      </c>
      <c r="L11" s="329">
        <v>198.9</v>
      </c>
      <c r="M11" s="329">
        <v>257.07365800000105</v>
      </c>
      <c r="N11" s="329">
        <v>217</v>
      </c>
      <c r="O11" s="329">
        <v>84.9203070627036</v>
      </c>
      <c r="P11" s="84">
        <v>0</v>
      </c>
      <c r="Q11" s="11">
        <v>0</v>
      </c>
      <c r="R11" s="11">
        <v>0</v>
      </c>
      <c r="S11" s="11">
        <v>0</v>
      </c>
      <c r="T11" s="11">
        <v>0</v>
      </c>
      <c r="U11" s="11">
        <v>0</v>
      </c>
      <c r="V11" s="6"/>
      <c r="W11" s="6"/>
    </row>
    <row r="12" spans="2:47" ht="12" customHeight="1">
      <c r="B12" s="9" t="s">
        <v>442</v>
      </c>
      <c r="C12" s="273"/>
      <c r="D12" s="359">
        <v>408.42</v>
      </c>
      <c r="E12" s="11">
        <v>133.606651</v>
      </c>
      <c r="F12" s="11">
        <v>0</v>
      </c>
      <c r="G12" s="11">
        <v>0</v>
      </c>
      <c r="H12" s="273"/>
      <c r="I12" s="359">
        <v>117.83</v>
      </c>
      <c r="J12" s="329">
        <v>65.53</v>
      </c>
      <c r="K12" s="329">
        <v>127.258221566667</v>
      </c>
      <c r="L12" s="329">
        <v>97.8</v>
      </c>
      <c r="M12" s="329">
        <v>116.68852699999991</v>
      </c>
      <c r="N12" s="329">
        <v>17</v>
      </c>
      <c r="O12" s="329">
        <v>0</v>
      </c>
      <c r="P12" s="11">
        <v>0</v>
      </c>
      <c r="Q12" s="11">
        <v>0</v>
      </c>
      <c r="R12" s="11">
        <v>0</v>
      </c>
      <c r="S12" s="11">
        <v>0</v>
      </c>
      <c r="T12" s="11">
        <v>0</v>
      </c>
      <c r="U12" s="11">
        <v>0</v>
      </c>
      <c r="V12" s="6"/>
      <c r="W12" s="6"/>
    </row>
    <row r="13" spans="2:47" ht="12" customHeight="1">
      <c r="B13" s="325" t="s">
        <v>443</v>
      </c>
      <c r="C13" s="273"/>
      <c r="D13" s="359">
        <v>567.41999999999996</v>
      </c>
      <c r="E13" s="11">
        <v>0</v>
      </c>
      <c r="F13" s="11">
        <v>0</v>
      </c>
      <c r="G13" s="11">
        <v>0</v>
      </c>
      <c r="H13" s="273"/>
      <c r="I13" s="359">
        <v>333.46</v>
      </c>
      <c r="J13" s="329">
        <v>233.96</v>
      </c>
      <c r="K13" s="11">
        <v>0</v>
      </c>
      <c r="L13" s="11">
        <v>0</v>
      </c>
      <c r="M13" s="11">
        <v>0</v>
      </c>
      <c r="N13" s="11">
        <v>0</v>
      </c>
      <c r="O13" s="11">
        <v>0</v>
      </c>
      <c r="P13" s="11">
        <v>0</v>
      </c>
      <c r="Q13" s="11">
        <v>0</v>
      </c>
      <c r="R13" s="11">
        <v>0</v>
      </c>
      <c r="S13" s="11">
        <v>0</v>
      </c>
      <c r="T13" s="11">
        <v>0</v>
      </c>
      <c r="U13" s="11">
        <v>0</v>
      </c>
      <c r="V13" s="6"/>
      <c r="W13" s="6"/>
    </row>
    <row r="14" spans="2:47" ht="12" customHeight="1">
      <c r="B14" s="325" t="s">
        <v>481</v>
      </c>
      <c r="C14" s="273"/>
      <c r="D14" s="359">
        <v>162.66</v>
      </c>
      <c r="E14" s="11"/>
      <c r="F14" s="11"/>
      <c r="G14" s="11"/>
      <c r="H14" s="273"/>
      <c r="I14" s="359">
        <v>162.66</v>
      </c>
      <c r="J14" s="329"/>
      <c r="K14" s="11"/>
      <c r="L14" s="11"/>
      <c r="M14" s="11"/>
      <c r="N14" s="11"/>
      <c r="O14" s="11"/>
      <c r="P14" s="11"/>
      <c r="Q14" s="11"/>
      <c r="R14" s="11"/>
      <c r="S14" s="11"/>
      <c r="T14" s="11"/>
      <c r="U14" s="11"/>
      <c r="V14" s="6"/>
      <c r="W14" s="6"/>
    </row>
    <row r="15" spans="2:47" ht="12" customHeight="1">
      <c r="B15" s="325" t="s">
        <v>482</v>
      </c>
      <c r="C15" s="273"/>
      <c r="D15" s="359">
        <v>46.6</v>
      </c>
      <c r="E15" s="11"/>
      <c r="F15" s="11"/>
      <c r="G15" s="11"/>
      <c r="H15" s="273"/>
      <c r="I15" s="359">
        <v>46.6</v>
      </c>
      <c r="J15" s="329"/>
      <c r="K15" s="11"/>
      <c r="L15" s="11"/>
      <c r="M15" s="11"/>
      <c r="N15" s="11"/>
      <c r="O15" s="11"/>
      <c r="P15" s="11"/>
      <c r="Q15" s="11"/>
      <c r="R15" s="11"/>
      <c r="S15" s="11"/>
      <c r="T15" s="11"/>
      <c r="U15" s="11"/>
      <c r="V15" s="6"/>
      <c r="W15" s="6"/>
    </row>
    <row r="16" spans="2:47" s="21" customFormat="1" ht="12" customHeight="1">
      <c r="B16" s="15" t="s">
        <v>42</v>
      </c>
      <c r="C16" s="273"/>
      <c r="D16" s="24">
        <f>SUM(D6:D15)</f>
        <v>6996.89</v>
      </c>
      <c r="E16" s="17">
        <f>SUM(E6:E12)</f>
        <v>5731.9850732238647</v>
      </c>
      <c r="F16" s="17">
        <f>SUM(F6:F12)</f>
        <v>3498</v>
      </c>
      <c r="G16" s="17">
        <v>548.9</v>
      </c>
      <c r="H16" s="273"/>
      <c r="I16" s="24">
        <f>SUM(I6:I15)</f>
        <v>2335.6999999999998</v>
      </c>
      <c r="J16" s="308">
        <f>SUM(J6:J13)</f>
        <v>1441.0900000000001</v>
      </c>
      <c r="K16" s="308">
        <f t="shared" ref="K16:O16" si="0">SUM(K6:K12)</f>
        <v>1620.9083640836629</v>
      </c>
      <c r="L16" s="308">
        <f t="shared" si="0"/>
        <v>1599.2</v>
      </c>
      <c r="M16" s="308">
        <f t="shared" si="0"/>
        <v>1816.7356335657828</v>
      </c>
      <c r="N16" s="308">
        <f t="shared" si="0"/>
        <v>1262</v>
      </c>
      <c r="O16" s="308">
        <f t="shared" si="0"/>
        <v>1511.6128164627016</v>
      </c>
      <c r="P16" s="244">
        <f>SUM(P6:P11)</f>
        <v>1141</v>
      </c>
      <c r="Q16" s="17">
        <f>SUM(Q6:Q9)</f>
        <v>995</v>
      </c>
      <c r="R16" s="17">
        <f>SUM(R6:R9)</f>
        <v>856</v>
      </c>
      <c r="S16" s="17">
        <f>SUM(S6:S9)</f>
        <v>824</v>
      </c>
      <c r="T16" s="17">
        <f>SUM(T6:T8)</f>
        <v>822.7</v>
      </c>
      <c r="U16" s="19">
        <v>548.9</v>
      </c>
      <c r="V16" s="20"/>
      <c r="W16" s="20"/>
    </row>
    <row r="17" spans="2:23" ht="12" customHeight="1">
      <c r="B17" s="7" t="s">
        <v>480</v>
      </c>
      <c r="C17" s="273"/>
      <c r="D17" s="22"/>
      <c r="E17" s="23"/>
      <c r="F17" s="23"/>
      <c r="G17" s="23"/>
      <c r="H17" s="273"/>
      <c r="I17" s="22"/>
      <c r="J17" s="309"/>
      <c r="K17" s="309"/>
      <c r="L17" s="309"/>
      <c r="M17" s="309"/>
      <c r="N17" s="309"/>
      <c r="O17" s="309"/>
      <c r="P17" s="245"/>
      <c r="Q17" s="23"/>
      <c r="R17" s="23"/>
      <c r="S17" s="23"/>
      <c r="T17" s="23"/>
      <c r="U17" s="23"/>
      <c r="V17" s="6"/>
      <c r="W17" s="6"/>
    </row>
    <row r="18" spans="2:23" ht="12" customHeight="1">
      <c r="B18" s="9" t="s">
        <v>268</v>
      </c>
      <c r="C18" s="273"/>
      <c r="D18" s="359">
        <v>0</v>
      </c>
      <c r="E18" s="11">
        <v>7.3</v>
      </c>
      <c r="F18" s="11">
        <v>15</v>
      </c>
      <c r="G18" s="11">
        <v>2.8</v>
      </c>
      <c r="H18" s="273"/>
      <c r="I18" s="359">
        <v>0</v>
      </c>
      <c r="J18" s="329">
        <v>0</v>
      </c>
      <c r="K18" s="329">
        <v>0</v>
      </c>
      <c r="L18" s="329">
        <v>0</v>
      </c>
      <c r="M18" s="329">
        <v>0</v>
      </c>
      <c r="N18" s="329">
        <v>0</v>
      </c>
      <c r="O18" s="329">
        <v>4</v>
      </c>
      <c r="P18" s="84">
        <v>3</v>
      </c>
      <c r="Q18" s="11">
        <v>2.7</v>
      </c>
      <c r="R18" s="11">
        <v>4</v>
      </c>
      <c r="S18" s="11">
        <v>5</v>
      </c>
      <c r="T18" s="11">
        <v>2.9</v>
      </c>
      <c r="U18" s="11">
        <v>2.8</v>
      </c>
      <c r="V18" s="6"/>
      <c r="W18" s="6"/>
    </row>
    <row r="19" spans="2:23" ht="12" customHeight="1">
      <c r="B19" s="325" t="s">
        <v>383</v>
      </c>
      <c r="C19" s="273"/>
      <c r="D19" s="359">
        <v>717.38</v>
      </c>
      <c r="E19" s="84">
        <v>0</v>
      </c>
      <c r="F19" s="11">
        <v>0</v>
      </c>
      <c r="G19" s="11">
        <v>0</v>
      </c>
      <c r="H19" s="273"/>
      <c r="I19" s="359">
        <v>164.64</v>
      </c>
      <c r="J19" s="329">
        <v>249.95</v>
      </c>
      <c r="K19" s="329">
        <v>254.95793441499899</v>
      </c>
      <c r="L19" s="329">
        <v>47.8</v>
      </c>
      <c r="M19" s="11">
        <v>0</v>
      </c>
      <c r="N19" s="11">
        <v>0</v>
      </c>
      <c r="O19" s="11">
        <v>0</v>
      </c>
      <c r="P19" s="11">
        <v>0</v>
      </c>
      <c r="Q19" s="11">
        <v>0</v>
      </c>
      <c r="R19" s="11">
        <v>0</v>
      </c>
      <c r="S19" s="11">
        <v>0</v>
      </c>
      <c r="T19" s="11">
        <v>0</v>
      </c>
      <c r="U19" s="11">
        <v>0</v>
      </c>
      <c r="V19" s="6"/>
      <c r="W19" s="6"/>
    </row>
    <row r="20" spans="2:23" ht="12" customHeight="1">
      <c r="B20" s="325" t="s">
        <v>438</v>
      </c>
      <c r="C20" s="273"/>
      <c r="D20" s="433">
        <v>300.83999999999997</v>
      </c>
      <c r="E20" s="84">
        <v>0</v>
      </c>
      <c r="F20" s="11">
        <v>0</v>
      </c>
      <c r="G20" s="11">
        <v>0</v>
      </c>
      <c r="H20" s="273"/>
      <c r="I20" s="433">
        <v>107.93</v>
      </c>
      <c r="J20" s="446">
        <v>125.51</v>
      </c>
      <c r="K20" s="329">
        <v>67.390647999999999</v>
      </c>
      <c r="L20" s="329">
        <v>0</v>
      </c>
      <c r="M20" s="11">
        <v>0</v>
      </c>
      <c r="N20" s="11">
        <v>0</v>
      </c>
      <c r="O20" s="11">
        <v>0</v>
      </c>
      <c r="P20" s="11">
        <v>0</v>
      </c>
      <c r="Q20" s="11">
        <v>0</v>
      </c>
      <c r="R20" s="11">
        <v>0</v>
      </c>
      <c r="S20" s="11">
        <v>0</v>
      </c>
      <c r="T20" s="11">
        <v>0</v>
      </c>
      <c r="U20" s="11">
        <v>0</v>
      </c>
      <c r="V20" s="6"/>
      <c r="W20" s="6"/>
    </row>
    <row r="21" spans="2:23" s="21" customFormat="1" ht="12" customHeight="1">
      <c r="B21" s="15" t="s">
        <v>42</v>
      </c>
      <c r="C21" s="285"/>
      <c r="D21" s="24">
        <f>SUM(D18:D20)</f>
        <v>1018.22</v>
      </c>
      <c r="E21" s="17">
        <f>E18</f>
        <v>7.3</v>
      </c>
      <c r="F21" s="17">
        <v>15</v>
      </c>
      <c r="G21" s="17">
        <v>2.8</v>
      </c>
      <c r="H21" s="285"/>
      <c r="I21" s="24">
        <f>SUM(I18:I20)</f>
        <v>272.57</v>
      </c>
      <c r="J21" s="308">
        <f>SUM(J18:J20)</f>
        <v>375.46</v>
      </c>
      <c r="K21" s="308">
        <f>SUM(K18:K20)</f>
        <v>322.34858241499899</v>
      </c>
      <c r="L21" s="308">
        <f>SUM(L18:L20)</f>
        <v>47.8</v>
      </c>
      <c r="M21" s="308">
        <f>M18</f>
        <v>0</v>
      </c>
      <c r="N21" s="308">
        <f>N18</f>
        <v>0</v>
      </c>
      <c r="O21" s="308">
        <v>4</v>
      </c>
      <c r="P21" s="244">
        <f>P18</f>
        <v>3</v>
      </c>
      <c r="Q21" s="17">
        <v>3</v>
      </c>
      <c r="R21" s="17">
        <f>+R18</f>
        <v>4</v>
      </c>
      <c r="S21" s="17">
        <f>+S18</f>
        <v>5</v>
      </c>
      <c r="T21" s="17">
        <f>T18</f>
        <v>2.9</v>
      </c>
      <c r="U21" s="17">
        <v>2.8</v>
      </c>
      <c r="V21" s="20"/>
      <c r="W21" s="20"/>
    </row>
    <row r="22" spans="2:23" s="21" customFormat="1" ht="12" customHeight="1">
      <c r="B22" s="273"/>
      <c r="C22" s="285"/>
      <c r="D22" s="379"/>
      <c r="E22" s="378"/>
      <c r="F22" s="378"/>
      <c r="G22" s="378"/>
      <c r="H22" s="285"/>
      <c r="I22" s="379"/>
      <c r="J22" s="380"/>
      <c r="K22" s="380"/>
      <c r="L22" s="380"/>
      <c r="M22" s="380"/>
      <c r="N22" s="380"/>
      <c r="O22" s="380"/>
      <c r="P22" s="381"/>
      <c r="Q22" s="378"/>
      <c r="R22" s="378"/>
      <c r="S22" s="378"/>
      <c r="T22" s="378"/>
      <c r="U22" s="378"/>
      <c r="V22" s="20"/>
      <c r="W22" s="20"/>
    </row>
    <row r="23" spans="2:23" s="21" customFormat="1" ht="12" customHeight="1">
      <c r="B23" s="7" t="s">
        <v>417</v>
      </c>
      <c r="C23" s="285"/>
      <c r="D23" s="379"/>
      <c r="E23" s="378"/>
      <c r="F23" s="378"/>
      <c r="G23" s="378"/>
      <c r="H23" s="285"/>
      <c r="I23" s="379"/>
      <c r="J23" s="380"/>
      <c r="K23" s="380"/>
      <c r="L23" s="380"/>
      <c r="M23" s="380"/>
      <c r="N23" s="380"/>
      <c r="O23" s="380"/>
      <c r="P23" s="381"/>
      <c r="Q23" s="378"/>
      <c r="R23" s="378"/>
      <c r="S23" s="378"/>
      <c r="T23" s="378"/>
      <c r="U23" s="378"/>
      <c r="V23" s="20"/>
      <c r="W23" s="20"/>
    </row>
    <row r="24" spans="2:23" s="21" customFormat="1" ht="12" customHeight="1">
      <c r="B24" s="200" t="s">
        <v>387</v>
      </c>
      <c r="C24" s="285"/>
      <c r="D24" s="388">
        <v>23.28</v>
      </c>
      <c r="E24" s="11">
        <v>0</v>
      </c>
      <c r="F24" s="11">
        <v>0</v>
      </c>
      <c r="G24" s="11">
        <v>0</v>
      </c>
      <c r="H24" s="285"/>
      <c r="I24" s="388">
        <v>13.61</v>
      </c>
      <c r="J24" s="422">
        <v>7.54</v>
      </c>
      <c r="K24" s="422">
        <v>2.131650333709</v>
      </c>
      <c r="L24" s="11">
        <v>0</v>
      </c>
      <c r="M24" s="11">
        <v>0</v>
      </c>
      <c r="N24" s="11">
        <v>0</v>
      </c>
      <c r="O24" s="11">
        <v>0</v>
      </c>
      <c r="P24" s="11">
        <v>0</v>
      </c>
      <c r="Q24" s="11">
        <v>0</v>
      </c>
      <c r="R24" s="11">
        <v>0</v>
      </c>
      <c r="S24" s="11">
        <v>0</v>
      </c>
      <c r="T24" s="11">
        <v>0</v>
      </c>
      <c r="U24" s="11">
        <v>0</v>
      </c>
      <c r="V24" s="20"/>
      <c r="W24" s="20"/>
    </row>
    <row r="25" spans="2:23" s="21" customFormat="1" ht="12" customHeight="1">
      <c r="B25" s="200" t="s">
        <v>388</v>
      </c>
      <c r="C25" s="285"/>
      <c r="D25" s="388">
        <v>7.27</v>
      </c>
      <c r="E25" s="11">
        <v>0</v>
      </c>
      <c r="F25" s="11">
        <v>0</v>
      </c>
      <c r="G25" s="11">
        <v>0</v>
      </c>
      <c r="H25" s="285"/>
      <c r="I25" s="388">
        <v>4.22</v>
      </c>
      <c r="J25" s="422">
        <v>2.4</v>
      </c>
      <c r="K25" s="422">
        <v>0.65900000000000003</v>
      </c>
      <c r="L25" s="11">
        <v>0</v>
      </c>
      <c r="M25" s="11">
        <v>0</v>
      </c>
      <c r="N25" s="11">
        <v>0</v>
      </c>
      <c r="O25" s="11">
        <v>0</v>
      </c>
      <c r="P25" s="11">
        <v>0</v>
      </c>
      <c r="Q25" s="11">
        <v>0</v>
      </c>
      <c r="R25" s="11">
        <v>0</v>
      </c>
      <c r="S25" s="11">
        <v>0</v>
      </c>
      <c r="T25" s="11">
        <v>0</v>
      </c>
      <c r="U25" s="11">
        <v>0</v>
      </c>
      <c r="V25" s="20"/>
      <c r="W25" s="20"/>
    </row>
    <row r="26" spans="2:23" s="21" customFormat="1" ht="12" customHeight="1">
      <c r="B26" s="200" t="s">
        <v>389</v>
      </c>
      <c r="C26" s="285"/>
      <c r="D26" s="388">
        <v>10.6</v>
      </c>
      <c r="E26" s="11">
        <v>0</v>
      </c>
      <c r="F26" s="11">
        <v>0</v>
      </c>
      <c r="G26" s="11">
        <v>0</v>
      </c>
      <c r="H26" s="285"/>
      <c r="I26" s="388">
        <v>6.48</v>
      </c>
      <c r="J26" s="422">
        <v>2.99</v>
      </c>
      <c r="K26" s="422">
        <v>1.1251500000000001</v>
      </c>
      <c r="L26" s="11">
        <v>0</v>
      </c>
      <c r="M26" s="11">
        <v>0</v>
      </c>
      <c r="N26" s="11">
        <v>0</v>
      </c>
      <c r="O26" s="11">
        <v>0</v>
      </c>
      <c r="P26" s="11">
        <v>0</v>
      </c>
      <c r="Q26" s="11">
        <v>0</v>
      </c>
      <c r="R26" s="11">
        <v>0</v>
      </c>
      <c r="S26" s="11">
        <v>0</v>
      </c>
      <c r="T26" s="11">
        <v>0</v>
      </c>
      <c r="U26" s="11">
        <v>0</v>
      </c>
      <c r="V26" s="20"/>
      <c r="W26" s="20"/>
    </row>
    <row r="27" spans="2:23" s="21" customFormat="1" ht="12" customHeight="1">
      <c r="B27" s="200" t="s">
        <v>390</v>
      </c>
      <c r="C27" s="285"/>
      <c r="D27" s="388">
        <v>14.04</v>
      </c>
      <c r="E27" s="11">
        <v>0</v>
      </c>
      <c r="F27" s="11">
        <v>0</v>
      </c>
      <c r="G27" s="11">
        <v>0</v>
      </c>
      <c r="H27" s="285"/>
      <c r="I27" s="388">
        <v>8.3699999999999992</v>
      </c>
      <c r="J27" s="422">
        <v>4.1500000000000004</v>
      </c>
      <c r="K27" s="422">
        <v>1.516</v>
      </c>
      <c r="L27" s="11">
        <v>0</v>
      </c>
      <c r="M27" s="11">
        <v>0</v>
      </c>
      <c r="N27" s="11">
        <v>0</v>
      </c>
      <c r="O27" s="11">
        <v>0</v>
      </c>
      <c r="P27" s="11">
        <v>0</v>
      </c>
      <c r="Q27" s="11">
        <v>0</v>
      </c>
      <c r="R27" s="11">
        <v>0</v>
      </c>
      <c r="S27" s="11">
        <v>0</v>
      </c>
      <c r="T27" s="11">
        <v>0</v>
      </c>
      <c r="U27" s="11">
        <v>0</v>
      </c>
      <c r="V27" s="20"/>
      <c r="W27" s="20"/>
    </row>
    <row r="28" spans="2:23" s="21" customFormat="1" ht="12" customHeight="1">
      <c r="B28" s="200" t="s">
        <v>391</v>
      </c>
      <c r="C28" s="285"/>
      <c r="D28" s="388">
        <v>10.38</v>
      </c>
      <c r="E28" s="11">
        <v>0</v>
      </c>
      <c r="F28" s="11">
        <v>0</v>
      </c>
      <c r="G28" s="11">
        <v>0</v>
      </c>
      <c r="H28" s="285"/>
      <c r="I28" s="388">
        <v>6.88</v>
      </c>
      <c r="J28" s="422">
        <v>2.12</v>
      </c>
      <c r="K28" s="422">
        <v>1.3740000000000001</v>
      </c>
      <c r="L28" s="11">
        <v>0</v>
      </c>
      <c r="M28" s="11">
        <v>0</v>
      </c>
      <c r="N28" s="11">
        <v>0</v>
      </c>
      <c r="O28" s="11">
        <v>0</v>
      </c>
      <c r="P28" s="11">
        <v>0</v>
      </c>
      <c r="Q28" s="11">
        <v>0</v>
      </c>
      <c r="R28" s="11">
        <v>0</v>
      </c>
      <c r="S28" s="11">
        <v>0</v>
      </c>
      <c r="T28" s="11">
        <v>0</v>
      </c>
      <c r="U28" s="11">
        <v>0</v>
      </c>
      <c r="V28" s="20"/>
      <c r="W28" s="20"/>
    </row>
    <row r="29" spans="2:23" s="21" customFormat="1" ht="12" customHeight="1">
      <c r="B29" s="200" t="s">
        <v>392</v>
      </c>
      <c r="C29" s="285"/>
      <c r="D29" s="388">
        <v>40.54</v>
      </c>
      <c r="E29" s="11">
        <v>0</v>
      </c>
      <c r="F29" s="11">
        <v>0</v>
      </c>
      <c r="G29" s="11">
        <v>0</v>
      </c>
      <c r="H29" s="285"/>
      <c r="I29" s="388">
        <v>25.96</v>
      </c>
      <c r="J29" s="422">
        <v>9.98</v>
      </c>
      <c r="K29" s="422">
        <v>4.5965879999999997</v>
      </c>
      <c r="L29" s="11">
        <v>0</v>
      </c>
      <c r="M29" s="11">
        <v>0</v>
      </c>
      <c r="N29" s="11">
        <v>0</v>
      </c>
      <c r="O29" s="11">
        <v>0</v>
      </c>
      <c r="P29" s="11">
        <v>0</v>
      </c>
      <c r="Q29" s="11">
        <v>0</v>
      </c>
      <c r="R29" s="11">
        <v>0</v>
      </c>
      <c r="S29" s="11">
        <v>0</v>
      </c>
      <c r="T29" s="11">
        <v>0</v>
      </c>
      <c r="U29" s="11">
        <v>0</v>
      </c>
      <c r="V29" s="20"/>
      <c r="W29" s="20"/>
    </row>
    <row r="30" spans="2:23" s="21" customFormat="1" ht="12" customHeight="1">
      <c r="B30" s="200" t="s">
        <v>393</v>
      </c>
      <c r="C30" s="285"/>
      <c r="D30" s="388">
        <v>27.16</v>
      </c>
      <c r="E30" s="11">
        <v>0</v>
      </c>
      <c r="F30" s="11">
        <v>0</v>
      </c>
      <c r="G30" s="11">
        <v>0</v>
      </c>
      <c r="H30" s="285"/>
      <c r="I30" s="388">
        <v>17.28</v>
      </c>
      <c r="J30" s="422">
        <v>6.74</v>
      </c>
      <c r="K30" s="422">
        <v>3.1490450000000001</v>
      </c>
      <c r="L30" s="11">
        <v>0</v>
      </c>
      <c r="M30" s="11">
        <v>0</v>
      </c>
      <c r="N30" s="11">
        <v>0</v>
      </c>
      <c r="O30" s="11">
        <v>0</v>
      </c>
      <c r="P30" s="11">
        <v>0</v>
      </c>
      <c r="Q30" s="11">
        <v>0</v>
      </c>
      <c r="R30" s="11">
        <v>0</v>
      </c>
      <c r="S30" s="11">
        <v>0</v>
      </c>
      <c r="T30" s="11">
        <v>0</v>
      </c>
      <c r="U30" s="11">
        <v>0</v>
      </c>
      <c r="V30" s="20"/>
      <c r="W30" s="20"/>
    </row>
    <row r="31" spans="2:23" s="21" customFormat="1" ht="12" customHeight="1">
      <c r="B31" s="200" t="s">
        <v>394</v>
      </c>
      <c r="C31" s="285"/>
      <c r="D31" s="388">
        <v>53.4</v>
      </c>
      <c r="E31" s="11">
        <v>0</v>
      </c>
      <c r="F31" s="11">
        <v>0</v>
      </c>
      <c r="G31" s="11">
        <v>0</v>
      </c>
      <c r="H31" s="285"/>
      <c r="I31" s="388">
        <v>32.450000000000003</v>
      </c>
      <c r="J31" s="422">
        <v>15.02</v>
      </c>
      <c r="K31" s="422">
        <v>5.9290000000000003</v>
      </c>
      <c r="L31" s="11">
        <v>0</v>
      </c>
      <c r="M31" s="11">
        <v>0</v>
      </c>
      <c r="N31" s="11">
        <v>0</v>
      </c>
      <c r="O31" s="11">
        <v>0</v>
      </c>
      <c r="P31" s="11">
        <v>0</v>
      </c>
      <c r="Q31" s="11">
        <v>0</v>
      </c>
      <c r="R31" s="11">
        <v>0</v>
      </c>
      <c r="S31" s="11">
        <v>0</v>
      </c>
      <c r="T31" s="11">
        <v>0</v>
      </c>
      <c r="U31" s="11">
        <v>0</v>
      </c>
      <c r="V31" s="20"/>
      <c r="W31" s="20"/>
    </row>
    <row r="32" spans="2:23" s="21" customFormat="1" ht="12" customHeight="1">
      <c r="B32" s="200" t="s">
        <v>395</v>
      </c>
      <c r="C32" s="285"/>
      <c r="D32" s="388">
        <v>7.03</v>
      </c>
      <c r="E32" s="11">
        <v>0</v>
      </c>
      <c r="F32" s="11">
        <v>0</v>
      </c>
      <c r="G32" s="11">
        <v>0</v>
      </c>
      <c r="H32" s="285"/>
      <c r="I32" s="388">
        <v>4.6900000000000004</v>
      </c>
      <c r="J32" s="422">
        <v>1.44</v>
      </c>
      <c r="K32" s="422">
        <v>0.90800000000000003</v>
      </c>
      <c r="L32" s="11">
        <v>0</v>
      </c>
      <c r="M32" s="11">
        <v>0</v>
      </c>
      <c r="N32" s="11">
        <v>0</v>
      </c>
      <c r="O32" s="11">
        <v>0</v>
      </c>
      <c r="P32" s="11">
        <v>0</v>
      </c>
      <c r="Q32" s="11">
        <v>0</v>
      </c>
      <c r="R32" s="11">
        <v>0</v>
      </c>
      <c r="S32" s="11">
        <v>0</v>
      </c>
      <c r="T32" s="11">
        <v>0</v>
      </c>
      <c r="U32" s="11">
        <v>0</v>
      </c>
      <c r="V32" s="20"/>
      <c r="W32" s="20"/>
    </row>
    <row r="33" spans="2:23" s="21" customFormat="1" ht="12" customHeight="1">
      <c r="B33" s="200" t="s">
        <v>396</v>
      </c>
      <c r="C33" s="285"/>
      <c r="D33" s="388">
        <v>9.59</v>
      </c>
      <c r="E33" s="11">
        <v>0</v>
      </c>
      <c r="F33" s="11">
        <v>0</v>
      </c>
      <c r="G33" s="11">
        <v>0</v>
      </c>
      <c r="H33" s="285"/>
      <c r="I33" s="388">
        <v>6.24</v>
      </c>
      <c r="J33" s="422">
        <v>2.33</v>
      </c>
      <c r="K33" s="422">
        <v>1.025622</v>
      </c>
      <c r="L33" s="11">
        <v>0</v>
      </c>
      <c r="M33" s="11">
        <v>0</v>
      </c>
      <c r="N33" s="11">
        <v>0</v>
      </c>
      <c r="O33" s="11">
        <v>0</v>
      </c>
      <c r="P33" s="11">
        <v>0</v>
      </c>
      <c r="Q33" s="11">
        <v>0</v>
      </c>
      <c r="R33" s="11">
        <v>0</v>
      </c>
      <c r="S33" s="11">
        <v>0</v>
      </c>
      <c r="T33" s="11">
        <v>0</v>
      </c>
      <c r="U33" s="11">
        <v>0</v>
      </c>
      <c r="V33" s="20"/>
      <c r="W33" s="20"/>
    </row>
    <row r="34" spans="2:23" s="21" customFormat="1" ht="12" customHeight="1">
      <c r="B34" s="200" t="s">
        <v>397</v>
      </c>
      <c r="C34" s="285"/>
      <c r="D34" s="388">
        <v>36.270000000000003</v>
      </c>
      <c r="E34" s="11">
        <v>0</v>
      </c>
      <c r="F34" s="11">
        <v>0</v>
      </c>
      <c r="G34" s="11">
        <v>0</v>
      </c>
      <c r="H34" s="285"/>
      <c r="I34" s="388">
        <v>22.47</v>
      </c>
      <c r="J34" s="422">
        <v>9.07</v>
      </c>
      <c r="K34" s="422">
        <v>4.72</v>
      </c>
      <c r="L34" s="11">
        <v>0</v>
      </c>
      <c r="M34" s="11">
        <v>0</v>
      </c>
      <c r="N34" s="11">
        <v>0</v>
      </c>
      <c r="O34" s="11">
        <v>0</v>
      </c>
      <c r="P34" s="11">
        <v>0</v>
      </c>
      <c r="Q34" s="11">
        <v>0</v>
      </c>
      <c r="R34" s="11">
        <v>0</v>
      </c>
      <c r="S34" s="11">
        <v>0</v>
      </c>
      <c r="T34" s="11">
        <v>0</v>
      </c>
      <c r="U34" s="11">
        <v>0</v>
      </c>
      <c r="V34" s="20"/>
      <c r="W34" s="20"/>
    </row>
    <row r="35" spans="2:23" s="21" customFormat="1" ht="12" customHeight="1">
      <c r="B35" s="200" t="s">
        <v>398</v>
      </c>
      <c r="C35" s="285"/>
      <c r="D35" s="388">
        <v>8.42</v>
      </c>
      <c r="E35" s="11">
        <v>0</v>
      </c>
      <c r="F35" s="11">
        <v>0</v>
      </c>
      <c r="G35" s="11">
        <v>0</v>
      </c>
      <c r="H35" s="285"/>
      <c r="I35" s="388">
        <v>5.46</v>
      </c>
      <c r="J35" s="422">
        <v>2.13</v>
      </c>
      <c r="K35" s="422">
        <v>0.82599999999999996</v>
      </c>
      <c r="L35" s="11">
        <v>0</v>
      </c>
      <c r="M35" s="11">
        <v>0</v>
      </c>
      <c r="N35" s="11">
        <v>0</v>
      </c>
      <c r="O35" s="11">
        <v>0</v>
      </c>
      <c r="P35" s="11">
        <v>0</v>
      </c>
      <c r="Q35" s="11">
        <v>0</v>
      </c>
      <c r="R35" s="11">
        <v>0</v>
      </c>
      <c r="S35" s="11">
        <v>0</v>
      </c>
      <c r="T35" s="11">
        <v>0</v>
      </c>
      <c r="U35" s="11">
        <v>0</v>
      </c>
      <c r="V35" s="20"/>
      <c r="W35" s="20"/>
    </row>
    <row r="36" spans="2:23" s="21" customFormat="1" ht="12" customHeight="1">
      <c r="B36" s="200" t="s">
        <v>399</v>
      </c>
      <c r="C36" s="285"/>
      <c r="D36" s="388">
        <v>32.65</v>
      </c>
      <c r="E36" s="11">
        <v>0</v>
      </c>
      <c r="F36" s="11">
        <v>0</v>
      </c>
      <c r="G36" s="11">
        <v>0</v>
      </c>
      <c r="H36" s="285"/>
      <c r="I36" s="388">
        <v>20.45</v>
      </c>
      <c r="J36" s="422">
        <v>7.5</v>
      </c>
      <c r="K36" s="422">
        <v>4.6950000000000003</v>
      </c>
      <c r="L36" s="11">
        <v>0</v>
      </c>
      <c r="M36" s="11">
        <v>0</v>
      </c>
      <c r="N36" s="11">
        <v>0</v>
      </c>
      <c r="O36" s="11">
        <v>0</v>
      </c>
      <c r="P36" s="11">
        <v>0</v>
      </c>
      <c r="Q36" s="11">
        <v>0</v>
      </c>
      <c r="R36" s="11">
        <v>0</v>
      </c>
      <c r="S36" s="11">
        <v>0</v>
      </c>
      <c r="T36" s="11">
        <v>0</v>
      </c>
      <c r="U36" s="11">
        <v>0</v>
      </c>
      <c r="V36" s="20"/>
      <c r="W36" s="20"/>
    </row>
    <row r="37" spans="2:23" s="21" customFormat="1" ht="12" customHeight="1">
      <c r="B37" s="200" t="s">
        <v>400</v>
      </c>
      <c r="C37" s="285"/>
      <c r="D37" s="388">
        <v>0</v>
      </c>
      <c r="E37" s="11">
        <v>0</v>
      </c>
      <c r="F37" s="11">
        <v>0</v>
      </c>
      <c r="G37" s="11">
        <v>0</v>
      </c>
      <c r="H37" s="285"/>
      <c r="I37" s="388">
        <v>0</v>
      </c>
      <c r="J37" s="422">
        <v>0</v>
      </c>
      <c r="K37" s="422">
        <v>0</v>
      </c>
      <c r="L37" s="11">
        <v>0</v>
      </c>
      <c r="M37" s="11">
        <v>0</v>
      </c>
      <c r="N37" s="11">
        <v>0</v>
      </c>
      <c r="O37" s="11">
        <v>0</v>
      </c>
      <c r="P37" s="11">
        <v>0</v>
      </c>
      <c r="Q37" s="11">
        <v>0</v>
      </c>
      <c r="R37" s="11">
        <v>0</v>
      </c>
      <c r="S37" s="11">
        <v>0</v>
      </c>
      <c r="T37" s="11">
        <v>0</v>
      </c>
      <c r="U37" s="11">
        <v>0</v>
      </c>
      <c r="V37" s="20"/>
      <c r="W37" s="20"/>
    </row>
    <row r="38" spans="2:23" s="21" customFormat="1" ht="12" customHeight="1">
      <c r="B38" s="200" t="s">
        <v>401</v>
      </c>
      <c r="C38" s="285"/>
      <c r="D38" s="388">
        <v>44.3</v>
      </c>
      <c r="E38" s="11">
        <v>0</v>
      </c>
      <c r="F38" s="11">
        <v>0</v>
      </c>
      <c r="G38" s="11">
        <v>0</v>
      </c>
      <c r="H38" s="285"/>
      <c r="I38" s="388">
        <v>27.9</v>
      </c>
      <c r="J38" s="422">
        <v>11.19</v>
      </c>
      <c r="K38" s="422">
        <v>5.2190000000000003</v>
      </c>
      <c r="L38" s="11">
        <v>0</v>
      </c>
      <c r="M38" s="11">
        <v>0</v>
      </c>
      <c r="N38" s="11">
        <v>0</v>
      </c>
      <c r="O38" s="11">
        <v>0</v>
      </c>
      <c r="P38" s="11">
        <v>0</v>
      </c>
      <c r="Q38" s="11">
        <v>0</v>
      </c>
      <c r="R38" s="11">
        <v>0</v>
      </c>
      <c r="S38" s="11">
        <v>0</v>
      </c>
      <c r="T38" s="11">
        <v>0</v>
      </c>
      <c r="U38" s="11">
        <v>0</v>
      </c>
      <c r="V38" s="20"/>
      <c r="W38" s="20"/>
    </row>
    <row r="39" spans="2:23" s="21" customFormat="1" ht="12" customHeight="1">
      <c r="B39" s="200" t="s">
        <v>402</v>
      </c>
      <c r="C39" s="285"/>
      <c r="D39" s="388">
        <v>11.28</v>
      </c>
      <c r="E39" s="11">
        <v>0</v>
      </c>
      <c r="F39" s="11">
        <v>0</v>
      </c>
      <c r="G39" s="11">
        <v>0</v>
      </c>
      <c r="H39" s="285"/>
      <c r="I39" s="388">
        <v>6.94</v>
      </c>
      <c r="J39" s="422">
        <v>3</v>
      </c>
      <c r="K39" s="422">
        <v>1.337</v>
      </c>
      <c r="L39" s="11">
        <v>0</v>
      </c>
      <c r="M39" s="11">
        <v>0</v>
      </c>
      <c r="N39" s="11">
        <v>0</v>
      </c>
      <c r="O39" s="11">
        <v>0</v>
      </c>
      <c r="P39" s="11">
        <v>0</v>
      </c>
      <c r="Q39" s="11">
        <v>0</v>
      </c>
      <c r="R39" s="11">
        <v>0</v>
      </c>
      <c r="S39" s="11">
        <v>0</v>
      </c>
      <c r="T39" s="11">
        <v>0</v>
      </c>
      <c r="U39" s="11">
        <v>0</v>
      </c>
      <c r="V39" s="20"/>
      <c r="W39" s="20"/>
    </row>
    <row r="40" spans="2:23" s="21" customFormat="1" ht="12" customHeight="1">
      <c r="B40" s="32" t="s">
        <v>403</v>
      </c>
      <c r="C40" s="285"/>
      <c r="D40" s="389">
        <v>0.88</v>
      </c>
      <c r="E40" s="11">
        <v>0</v>
      </c>
      <c r="F40" s="11">
        <v>0</v>
      </c>
      <c r="G40" s="11">
        <v>0</v>
      </c>
      <c r="H40" s="285"/>
      <c r="I40" s="389">
        <v>0.57999999999999996</v>
      </c>
      <c r="J40" s="423">
        <v>0.21</v>
      </c>
      <c r="K40" s="423">
        <v>8.2600000000000007E-2</v>
      </c>
      <c r="L40" s="11">
        <v>0</v>
      </c>
      <c r="M40" s="11">
        <v>0</v>
      </c>
      <c r="N40" s="11">
        <v>0</v>
      </c>
      <c r="O40" s="11">
        <v>0</v>
      </c>
      <c r="P40" s="11">
        <v>0</v>
      </c>
      <c r="Q40" s="11">
        <v>0</v>
      </c>
      <c r="R40" s="11">
        <v>0</v>
      </c>
      <c r="S40" s="11">
        <v>0</v>
      </c>
      <c r="T40" s="11">
        <v>0</v>
      </c>
      <c r="U40" s="11">
        <v>0</v>
      </c>
      <c r="V40" s="20"/>
      <c r="W40" s="20"/>
    </row>
    <row r="41" spans="2:23" s="21" customFormat="1" ht="12" customHeight="1">
      <c r="B41" s="200" t="s">
        <v>404</v>
      </c>
      <c r="C41" s="285"/>
      <c r="D41" s="388">
        <v>0</v>
      </c>
      <c r="E41" s="11">
        <v>0</v>
      </c>
      <c r="F41" s="11">
        <v>0</v>
      </c>
      <c r="G41" s="11">
        <v>0</v>
      </c>
      <c r="H41" s="285"/>
      <c r="I41" s="388">
        <v>0</v>
      </c>
      <c r="J41" s="422">
        <v>0</v>
      </c>
      <c r="K41" s="422">
        <v>0</v>
      </c>
      <c r="L41" s="11">
        <v>0</v>
      </c>
      <c r="M41" s="11">
        <v>0</v>
      </c>
      <c r="N41" s="11">
        <v>0</v>
      </c>
      <c r="O41" s="11">
        <v>0</v>
      </c>
      <c r="P41" s="11">
        <v>0</v>
      </c>
      <c r="Q41" s="11">
        <v>0</v>
      </c>
      <c r="R41" s="11">
        <v>0</v>
      </c>
      <c r="S41" s="11">
        <v>0</v>
      </c>
      <c r="T41" s="11">
        <v>0</v>
      </c>
      <c r="U41" s="11">
        <v>0</v>
      </c>
      <c r="V41" s="20"/>
      <c r="W41" s="20"/>
    </row>
    <row r="42" spans="2:23" s="21" customFormat="1" ht="12" customHeight="1">
      <c r="B42" s="200" t="s">
        <v>405</v>
      </c>
      <c r="C42" s="285"/>
      <c r="D42" s="388">
        <v>0</v>
      </c>
      <c r="E42" s="11">
        <v>0</v>
      </c>
      <c r="F42" s="11">
        <v>0</v>
      </c>
      <c r="G42" s="11">
        <v>0</v>
      </c>
      <c r="H42" s="285"/>
      <c r="I42" s="388">
        <v>0</v>
      </c>
      <c r="J42" s="422">
        <v>0</v>
      </c>
      <c r="K42" s="422">
        <v>0</v>
      </c>
      <c r="L42" s="11">
        <v>0</v>
      </c>
      <c r="M42" s="11">
        <v>0</v>
      </c>
      <c r="N42" s="11">
        <v>0</v>
      </c>
      <c r="O42" s="11">
        <v>0</v>
      </c>
      <c r="P42" s="11">
        <v>0</v>
      </c>
      <c r="Q42" s="11">
        <v>0</v>
      </c>
      <c r="R42" s="11">
        <v>0</v>
      </c>
      <c r="S42" s="11">
        <v>0</v>
      </c>
      <c r="T42" s="11">
        <v>0</v>
      </c>
      <c r="U42" s="11">
        <v>0</v>
      </c>
      <c r="V42" s="20"/>
      <c r="W42" s="20"/>
    </row>
    <row r="43" spans="2:23" s="21" customFormat="1" ht="12" customHeight="1">
      <c r="B43" s="15" t="s">
        <v>42</v>
      </c>
      <c r="C43" s="285"/>
      <c r="D43" s="390">
        <f>SUM(D24:D42)</f>
        <v>337.09</v>
      </c>
      <c r="E43" s="17">
        <f>SUM(E24:E42)</f>
        <v>0</v>
      </c>
      <c r="F43" s="17">
        <f>SUM(F24:F42)</f>
        <v>0</v>
      </c>
      <c r="G43" s="17">
        <f>SUM(G24:G42)</f>
        <v>0</v>
      </c>
      <c r="H43" s="273"/>
      <c r="I43" s="390">
        <f>SUM(I24:I42)</f>
        <v>209.98000000000002</v>
      </c>
      <c r="J43" s="424">
        <f>SUM(J24:J42)</f>
        <v>87.809999999999988</v>
      </c>
      <c r="K43" s="308">
        <f>SUM(K24:K42)</f>
        <v>39.293655333709005</v>
      </c>
      <c r="L43" s="17">
        <f t="shared" ref="L43:U43" si="1">SUM(L24:L42)</f>
        <v>0</v>
      </c>
      <c r="M43" s="17">
        <f t="shared" si="1"/>
        <v>0</v>
      </c>
      <c r="N43" s="17">
        <f t="shared" si="1"/>
        <v>0</v>
      </c>
      <c r="O43" s="17">
        <f t="shared" si="1"/>
        <v>0</v>
      </c>
      <c r="P43" s="17">
        <f t="shared" si="1"/>
        <v>0</v>
      </c>
      <c r="Q43" s="17">
        <f t="shared" si="1"/>
        <v>0</v>
      </c>
      <c r="R43" s="17">
        <f t="shared" si="1"/>
        <v>0</v>
      </c>
      <c r="S43" s="17">
        <f t="shared" si="1"/>
        <v>0</v>
      </c>
      <c r="T43" s="17">
        <f t="shared" si="1"/>
        <v>0</v>
      </c>
      <c r="U43" s="17">
        <f t="shared" si="1"/>
        <v>0</v>
      </c>
      <c r="V43" s="20"/>
      <c r="W43" s="20"/>
    </row>
    <row r="44" spans="2:23" s="21" customFormat="1" ht="12" customHeight="1">
      <c r="B44" s="273"/>
      <c r="C44" s="285"/>
      <c r="D44" s="379"/>
      <c r="E44" s="378"/>
      <c r="F44" s="378"/>
      <c r="G44" s="378"/>
      <c r="H44" s="285"/>
      <c r="I44" s="379"/>
      <c r="J44" s="380"/>
      <c r="K44" s="380"/>
      <c r="L44" s="380"/>
      <c r="M44" s="380"/>
      <c r="N44" s="380"/>
      <c r="O44" s="380"/>
      <c r="P44" s="381"/>
      <c r="Q44" s="378"/>
      <c r="R44" s="378"/>
      <c r="S44" s="378"/>
      <c r="T44" s="378"/>
      <c r="U44" s="378"/>
      <c r="V44" s="20"/>
      <c r="W44" s="20"/>
    </row>
    <row r="45" spans="2:23" s="21" customFormat="1" ht="12" customHeight="1">
      <c r="B45" s="7"/>
      <c r="C45" s="285"/>
      <c r="D45" s="390"/>
      <c r="E45" s="23"/>
      <c r="F45" s="23"/>
      <c r="G45" s="23"/>
      <c r="H45" s="285"/>
      <c r="I45" s="390"/>
      <c r="J45" s="424"/>
      <c r="K45" s="424"/>
      <c r="L45" s="309"/>
      <c r="M45" s="309"/>
      <c r="N45" s="309"/>
      <c r="O45" s="309"/>
      <c r="P45" s="245"/>
      <c r="Q45" s="23"/>
      <c r="R45" s="23"/>
      <c r="S45" s="23"/>
      <c r="T45" s="23"/>
      <c r="U45" s="23"/>
      <c r="V45" s="20"/>
      <c r="W45" s="20"/>
    </row>
    <row r="46" spans="2:23" s="21" customFormat="1" ht="12" customHeight="1">
      <c r="B46" s="26" t="s">
        <v>269</v>
      </c>
      <c r="C46" s="285"/>
      <c r="D46" s="16">
        <f>+D16+D21+D43</f>
        <v>8352.2000000000007</v>
      </c>
      <c r="E46" s="27">
        <f>+E21+E16</f>
        <v>5739.2850732238649</v>
      </c>
      <c r="F46" s="27">
        <f>+F21+F16</f>
        <v>3513</v>
      </c>
      <c r="G46" s="27">
        <v>551.69999999999993</v>
      </c>
      <c r="H46" s="285"/>
      <c r="I46" s="16">
        <f>+I16+I21+I43</f>
        <v>2818.25</v>
      </c>
      <c r="J46" s="315">
        <f>+J16+J21+J43</f>
        <v>1904.3600000000001</v>
      </c>
      <c r="K46" s="425">
        <f>+K16+K21+K43</f>
        <v>1982.5506018323708</v>
      </c>
      <c r="L46" s="316">
        <f>+L21+L16</f>
        <v>1647</v>
      </c>
      <c r="M46" s="316">
        <f>M16+M21</f>
        <v>1816.7356335657828</v>
      </c>
      <c r="N46" s="316">
        <f>N16+N21</f>
        <v>1262</v>
      </c>
      <c r="O46" s="316">
        <f>O21+O16</f>
        <v>1515.6128164627016</v>
      </c>
      <c r="P46" s="249">
        <f>P16+P21</f>
        <v>1144</v>
      </c>
      <c r="Q46" s="27">
        <f>+Q21+Q16</f>
        <v>998</v>
      </c>
      <c r="R46" s="27">
        <f>+R21+R16</f>
        <v>860</v>
      </c>
      <c r="S46" s="27">
        <f>+S21+S16</f>
        <v>829</v>
      </c>
      <c r="T46" s="27">
        <f>T21+T16</f>
        <v>825.6</v>
      </c>
      <c r="U46" s="27">
        <v>551.69999999999993</v>
      </c>
      <c r="V46" s="20"/>
      <c r="W46" s="20"/>
    </row>
    <row r="47" spans="2:23" s="21" customFormat="1" ht="12" customHeight="1">
      <c r="B47" s="7"/>
      <c r="C47" s="285"/>
      <c r="D47" s="306"/>
      <c r="E47" s="7"/>
      <c r="F47" s="7"/>
      <c r="G47" s="7"/>
      <c r="H47" s="285"/>
      <c r="I47" s="306"/>
      <c r="J47" s="306"/>
      <c r="K47" s="306"/>
      <c r="L47" s="306"/>
      <c r="M47" s="306"/>
      <c r="N47" s="306"/>
      <c r="O47" s="306"/>
      <c r="P47" s="61"/>
      <c r="Q47" s="7"/>
      <c r="R47" s="7"/>
      <c r="S47" s="7"/>
      <c r="T47" s="7"/>
      <c r="U47" s="7"/>
      <c r="V47" s="20"/>
      <c r="W47" s="20"/>
    </row>
    <row r="48" spans="2:23" ht="12" customHeight="1">
      <c r="B48" s="26" t="s">
        <v>270</v>
      </c>
      <c r="C48" s="285"/>
      <c r="D48" s="321"/>
      <c r="E48" s="26"/>
      <c r="F48" s="26"/>
      <c r="G48" s="26"/>
      <c r="H48" s="285"/>
      <c r="I48" s="321"/>
      <c r="J48" s="321"/>
      <c r="K48" s="321"/>
      <c r="L48" s="321"/>
      <c r="M48" s="321"/>
      <c r="N48" s="321"/>
      <c r="O48" s="321"/>
      <c r="P48" s="253"/>
      <c r="Q48" s="26"/>
      <c r="R48" s="26"/>
      <c r="S48" s="26"/>
      <c r="T48" s="26"/>
      <c r="U48" s="26"/>
      <c r="V48" s="6"/>
      <c r="W48" s="6"/>
    </row>
    <row r="49" spans="2:23" ht="12" customHeight="1">
      <c r="B49" s="9" t="s">
        <v>485</v>
      </c>
      <c r="C49" s="285"/>
      <c r="D49" s="394">
        <v>4.7</v>
      </c>
      <c r="E49" s="31">
        <v>3.4</v>
      </c>
      <c r="F49" s="31">
        <v>2.1</v>
      </c>
      <c r="G49" s="31">
        <v>1</v>
      </c>
      <c r="H49" s="285"/>
      <c r="I49" s="394">
        <v>4.7</v>
      </c>
      <c r="J49" s="426">
        <v>4.5999999999999996</v>
      </c>
      <c r="K49" s="426">
        <v>4.5999999999999996</v>
      </c>
      <c r="L49" s="322">
        <v>3.9</v>
      </c>
      <c r="M49" s="322">
        <v>3.4</v>
      </c>
      <c r="N49" s="322">
        <v>2.7</v>
      </c>
      <c r="O49" s="322">
        <v>2.1</v>
      </c>
      <c r="P49" s="64">
        <v>2.1</v>
      </c>
      <c r="Q49" s="31">
        <v>2.1</v>
      </c>
      <c r="R49" s="31">
        <v>1.7</v>
      </c>
      <c r="S49" s="31">
        <v>1.4</v>
      </c>
      <c r="T49" s="31">
        <v>1</v>
      </c>
      <c r="U49" s="31">
        <v>1</v>
      </c>
      <c r="V49" s="6"/>
      <c r="W49" s="6"/>
    </row>
    <row r="50" spans="2:23" ht="12" customHeight="1">
      <c r="B50" s="9" t="s">
        <v>484</v>
      </c>
      <c r="C50" s="285"/>
      <c r="D50" s="394">
        <v>3.4</v>
      </c>
      <c r="E50" s="31">
        <v>1.7</v>
      </c>
      <c r="F50" s="31">
        <v>1</v>
      </c>
      <c r="G50" s="31">
        <v>0.8</v>
      </c>
      <c r="H50" s="285"/>
      <c r="I50" s="394">
        <v>3.4</v>
      </c>
      <c r="J50" s="426">
        <v>3</v>
      </c>
      <c r="K50" s="426">
        <v>2.4</v>
      </c>
      <c r="L50" s="322">
        <v>1.7</v>
      </c>
      <c r="M50" s="322">
        <v>1.7</v>
      </c>
      <c r="N50" s="322">
        <v>1.7</v>
      </c>
      <c r="O50" s="322">
        <v>1.6</v>
      </c>
      <c r="P50" s="64">
        <v>1.3</v>
      </c>
      <c r="Q50" s="31">
        <v>1</v>
      </c>
      <c r="R50" s="31">
        <v>1</v>
      </c>
      <c r="S50" s="31">
        <v>0.8</v>
      </c>
      <c r="T50" s="31">
        <v>0.8</v>
      </c>
      <c r="U50" s="9">
        <v>0.8</v>
      </c>
      <c r="V50" s="6"/>
      <c r="W50" s="6"/>
    </row>
    <row r="51" spans="2:23" ht="12" customHeight="1">
      <c r="B51" s="9" t="s">
        <v>271</v>
      </c>
      <c r="C51" s="285"/>
      <c r="D51" s="394">
        <v>3.3</v>
      </c>
      <c r="E51" s="31">
        <v>1.7</v>
      </c>
      <c r="F51" s="31">
        <v>1</v>
      </c>
      <c r="G51" s="31">
        <v>0.8</v>
      </c>
      <c r="H51" s="285"/>
      <c r="I51" s="394">
        <v>3.3</v>
      </c>
      <c r="J51" s="426">
        <v>3</v>
      </c>
      <c r="K51" s="426">
        <v>2.4</v>
      </c>
      <c r="L51" s="322">
        <v>1.7</v>
      </c>
      <c r="M51" s="322">
        <v>1.7</v>
      </c>
      <c r="N51" s="322">
        <v>1.7</v>
      </c>
      <c r="O51" s="322">
        <v>1.6</v>
      </c>
      <c r="P51" s="64">
        <v>1.3</v>
      </c>
      <c r="Q51" s="31">
        <v>1</v>
      </c>
      <c r="R51" s="31">
        <v>1</v>
      </c>
      <c r="S51" s="31">
        <v>0.8</v>
      </c>
      <c r="T51" s="31">
        <v>0.8</v>
      </c>
      <c r="U51" s="31">
        <v>0.8</v>
      </c>
      <c r="V51" s="6"/>
      <c r="W51" s="6"/>
    </row>
    <row r="52" spans="2:23" ht="12" customHeight="1">
      <c r="B52" s="32" t="s">
        <v>422</v>
      </c>
      <c r="C52" s="285"/>
      <c r="D52" s="394">
        <v>7.37</v>
      </c>
      <c r="E52" s="31">
        <v>7.6</v>
      </c>
      <c r="F52" s="31">
        <v>7.3</v>
      </c>
      <c r="G52" s="31">
        <v>7.3</v>
      </c>
      <c r="H52" s="285"/>
      <c r="I52" s="394">
        <v>7.9</v>
      </c>
      <c r="J52" s="426">
        <v>6.4391701114334667</v>
      </c>
      <c r="K52" s="426">
        <v>7.3</v>
      </c>
      <c r="L52" s="322">
        <v>7.7</v>
      </c>
      <c r="M52" s="322">
        <v>8</v>
      </c>
      <c r="N52" s="322">
        <v>6.7</v>
      </c>
      <c r="O52" s="322">
        <v>8</v>
      </c>
      <c r="P52" s="64">
        <v>7.5</v>
      </c>
      <c r="Q52" s="31">
        <v>7.3</v>
      </c>
      <c r="R52" s="31">
        <v>6.6</v>
      </c>
      <c r="S52" s="31">
        <v>7.7</v>
      </c>
      <c r="T52" s="31">
        <v>7.8</v>
      </c>
      <c r="U52" s="31">
        <v>7.3</v>
      </c>
      <c r="V52" s="6"/>
      <c r="W52" s="6"/>
    </row>
    <row r="53" spans="2:23" ht="12" customHeight="1">
      <c r="B53" s="32" t="s">
        <v>421</v>
      </c>
      <c r="C53" s="285"/>
      <c r="D53" s="394">
        <v>5.09</v>
      </c>
      <c r="E53" s="11">
        <v>0</v>
      </c>
      <c r="F53" s="11">
        <v>0</v>
      </c>
      <c r="G53" s="11">
        <v>0</v>
      </c>
      <c r="H53" s="285"/>
      <c r="I53" s="394">
        <v>4.9400000000000004</v>
      </c>
      <c r="J53" s="426">
        <v>5.022321482163365</v>
      </c>
      <c r="K53" s="426">
        <v>5.7</v>
      </c>
      <c r="L53" s="11">
        <v>0</v>
      </c>
      <c r="M53" s="11">
        <v>0</v>
      </c>
      <c r="N53" s="11">
        <v>0</v>
      </c>
      <c r="O53" s="11">
        <v>0</v>
      </c>
      <c r="P53" s="11">
        <v>0</v>
      </c>
      <c r="Q53" s="11">
        <v>0</v>
      </c>
      <c r="R53" s="11">
        <v>0</v>
      </c>
      <c r="S53" s="11">
        <v>0</v>
      </c>
      <c r="T53" s="11">
        <v>0</v>
      </c>
      <c r="U53" s="11">
        <v>0</v>
      </c>
      <c r="V53" s="6"/>
      <c r="W53" s="6"/>
    </row>
    <row r="54" spans="2:23" ht="12" customHeight="1">
      <c r="B54" s="9" t="s">
        <v>425</v>
      </c>
      <c r="C54" s="285"/>
      <c r="D54" s="395">
        <v>0.42</v>
      </c>
      <c r="E54" s="34">
        <v>0.45</v>
      </c>
      <c r="F54" s="34">
        <v>0.45</v>
      </c>
      <c r="G54" s="34">
        <v>0.41</v>
      </c>
      <c r="H54" s="285"/>
      <c r="I54" s="395">
        <v>0.47</v>
      </c>
      <c r="J54" s="427">
        <v>0.33405466415793789</v>
      </c>
      <c r="K54" s="427">
        <v>0.45</v>
      </c>
      <c r="L54" s="323">
        <v>0.45</v>
      </c>
      <c r="M54" s="323">
        <v>0.5</v>
      </c>
      <c r="N54" s="323">
        <v>0.36</v>
      </c>
      <c r="O54" s="323">
        <v>0.49399999999999999</v>
      </c>
      <c r="P54" s="254">
        <v>0.44</v>
      </c>
      <c r="Q54" s="34">
        <v>0.46</v>
      </c>
      <c r="R54" s="34">
        <v>0.39</v>
      </c>
      <c r="S54" s="34">
        <v>0.47</v>
      </c>
      <c r="T54" s="34">
        <v>0.47</v>
      </c>
      <c r="U54" s="34">
        <v>0.41</v>
      </c>
      <c r="V54" s="6"/>
      <c r="W54" s="6"/>
    </row>
    <row r="55" spans="2:23" ht="12" customHeight="1">
      <c r="B55" s="9" t="s">
        <v>423</v>
      </c>
      <c r="C55" s="285"/>
      <c r="D55" s="395">
        <v>0.24</v>
      </c>
      <c r="E55" s="11">
        <v>0</v>
      </c>
      <c r="F55" s="11">
        <v>0</v>
      </c>
      <c r="G55" s="11">
        <v>0</v>
      </c>
      <c r="H55" s="285"/>
      <c r="I55" s="395">
        <v>0.19</v>
      </c>
      <c r="J55" s="427">
        <v>0.27056339737715429</v>
      </c>
      <c r="K55" s="427">
        <v>0.28999999999999998</v>
      </c>
      <c r="L55" s="11">
        <v>0</v>
      </c>
      <c r="M55" s="11">
        <v>0</v>
      </c>
      <c r="N55" s="11">
        <v>0</v>
      </c>
      <c r="O55" s="11">
        <v>0</v>
      </c>
      <c r="P55" s="11">
        <v>0</v>
      </c>
      <c r="Q55" s="11">
        <v>0</v>
      </c>
      <c r="R55" s="11">
        <v>0</v>
      </c>
      <c r="S55" s="11">
        <v>0</v>
      </c>
      <c r="T55" s="11">
        <v>0</v>
      </c>
      <c r="U55" s="11">
        <v>0</v>
      </c>
      <c r="V55" s="6"/>
      <c r="W55" s="6"/>
    </row>
    <row r="56" spans="2:23" ht="12" customHeight="1">
      <c r="B56" s="9" t="s">
        <v>424</v>
      </c>
      <c r="C56" s="285"/>
      <c r="D56" s="395">
        <v>0.2</v>
      </c>
      <c r="E56" s="11">
        <v>0</v>
      </c>
      <c r="F56" s="11">
        <v>0</v>
      </c>
      <c r="G56" s="11">
        <v>0</v>
      </c>
      <c r="H56" s="285"/>
      <c r="I56" s="395">
        <v>0.3</v>
      </c>
      <c r="J56" s="427">
        <v>0.12360044463440534</v>
      </c>
      <c r="K56" s="427">
        <v>0.17</v>
      </c>
      <c r="L56" s="11">
        <v>0</v>
      </c>
      <c r="M56" s="11">
        <v>0</v>
      </c>
      <c r="N56" s="11">
        <v>0</v>
      </c>
      <c r="O56" s="11">
        <v>0</v>
      </c>
      <c r="P56" s="11">
        <v>0</v>
      </c>
      <c r="Q56" s="11">
        <v>0</v>
      </c>
      <c r="R56" s="11">
        <v>0</v>
      </c>
      <c r="S56" s="11">
        <v>0</v>
      </c>
      <c r="T56" s="11">
        <v>0</v>
      </c>
      <c r="U56" s="11">
        <v>0</v>
      </c>
      <c r="V56" s="6"/>
      <c r="W56" s="6"/>
    </row>
    <row r="57" spans="2:23" ht="12" customHeight="1">
      <c r="B57" s="9" t="s">
        <v>426</v>
      </c>
      <c r="C57" s="285"/>
      <c r="D57" s="395">
        <v>0.96</v>
      </c>
      <c r="E57" s="34">
        <v>0.96</v>
      </c>
      <c r="F57" s="34">
        <v>0.98</v>
      </c>
      <c r="G57" s="34">
        <v>0.98</v>
      </c>
      <c r="H57" s="285"/>
      <c r="I57" s="395">
        <v>0.96</v>
      </c>
      <c r="J57" s="427">
        <v>0.97699740528748458</v>
      </c>
      <c r="K57" s="427">
        <v>0.97</v>
      </c>
      <c r="L57" s="323">
        <v>0.93</v>
      </c>
      <c r="M57" s="323">
        <v>0.95</v>
      </c>
      <c r="N57" s="323">
        <v>0.97</v>
      </c>
      <c r="O57" s="323">
        <v>0.95499999999999996</v>
      </c>
      <c r="P57" s="254">
        <v>0.95</v>
      </c>
      <c r="Q57" s="34">
        <v>0.98</v>
      </c>
      <c r="R57" s="34">
        <v>0.98</v>
      </c>
      <c r="S57" s="34">
        <v>0.97</v>
      </c>
      <c r="T57" s="34">
        <v>0.97</v>
      </c>
      <c r="U57" s="34">
        <v>0.98</v>
      </c>
      <c r="V57" s="6"/>
      <c r="W57" s="6"/>
    </row>
    <row r="58" spans="2:23" ht="12" customHeight="1">
      <c r="B58" s="9" t="s">
        <v>427</v>
      </c>
      <c r="C58" s="285"/>
      <c r="D58" s="395">
        <v>0.96</v>
      </c>
      <c r="E58" s="11">
        <v>0</v>
      </c>
      <c r="F58" s="11">
        <v>0</v>
      </c>
      <c r="G58" s="11">
        <v>0</v>
      </c>
      <c r="H58" s="285"/>
      <c r="I58" s="395">
        <v>0.99</v>
      </c>
      <c r="J58" s="427">
        <v>0.97752492162070637</v>
      </c>
      <c r="K58" s="427">
        <v>0.9</v>
      </c>
      <c r="L58" s="11">
        <v>0</v>
      </c>
      <c r="M58" s="11">
        <v>0</v>
      </c>
      <c r="N58" s="11">
        <v>0</v>
      </c>
      <c r="O58" s="11">
        <v>0</v>
      </c>
      <c r="P58" s="11">
        <v>0</v>
      </c>
      <c r="Q58" s="11">
        <v>0</v>
      </c>
      <c r="R58" s="11">
        <v>0</v>
      </c>
      <c r="S58" s="11">
        <v>0</v>
      </c>
      <c r="T58" s="11">
        <v>0</v>
      </c>
      <c r="U58" s="11">
        <v>0</v>
      </c>
      <c r="V58" s="6"/>
      <c r="W58" s="6"/>
    </row>
    <row r="59" spans="2:23" ht="12" customHeight="1">
      <c r="B59" s="35" t="s">
        <v>428</v>
      </c>
      <c r="C59" s="285"/>
      <c r="D59" s="396">
        <v>0.96</v>
      </c>
      <c r="E59" s="39">
        <v>0</v>
      </c>
      <c r="F59" s="39">
        <v>0</v>
      </c>
      <c r="G59" s="39">
        <v>0</v>
      </c>
      <c r="H59" s="285"/>
      <c r="I59" s="396">
        <v>0.99</v>
      </c>
      <c r="J59" s="428">
        <v>0.91488151586167188</v>
      </c>
      <c r="K59" s="428">
        <v>0.96</v>
      </c>
      <c r="L59" s="39">
        <v>0</v>
      </c>
      <c r="M59" s="39">
        <v>0</v>
      </c>
      <c r="N59" s="39">
        <v>0</v>
      </c>
      <c r="O59" s="39">
        <v>0</v>
      </c>
      <c r="P59" s="39">
        <v>0</v>
      </c>
      <c r="Q59" s="39">
        <v>0</v>
      </c>
      <c r="R59" s="39">
        <v>0</v>
      </c>
      <c r="S59" s="39">
        <v>0</v>
      </c>
      <c r="T59" s="39">
        <v>0</v>
      </c>
      <c r="U59" s="39">
        <v>0</v>
      </c>
      <c r="V59" s="6"/>
      <c r="W59" s="6"/>
    </row>
    <row r="60" spans="2:23" ht="12" customHeight="1">
      <c r="B60" s="9" t="s">
        <v>272</v>
      </c>
      <c r="C60" s="273"/>
      <c r="D60" s="359">
        <v>1337</v>
      </c>
      <c r="E60" s="11">
        <v>1087</v>
      </c>
      <c r="F60" s="11">
        <v>420</v>
      </c>
      <c r="G60" s="11"/>
      <c r="H60" s="273"/>
      <c r="I60" s="359">
        <v>1337</v>
      </c>
      <c r="J60" s="329">
        <v>1337</v>
      </c>
      <c r="K60" s="329">
        <v>1337</v>
      </c>
      <c r="L60" s="329">
        <v>1337</v>
      </c>
      <c r="M60" s="329">
        <v>657</v>
      </c>
      <c r="N60" s="329">
        <v>657</v>
      </c>
      <c r="O60" s="329">
        <v>420</v>
      </c>
      <c r="P60" s="84">
        <v>420</v>
      </c>
      <c r="Q60" s="11">
        <v>420</v>
      </c>
      <c r="R60" s="11"/>
      <c r="S60" s="11"/>
      <c r="T60" s="11"/>
      <c r="U60" s="11"/>
      <c r="V60" s="6"/>
      <c r="W60" s="6"/>
    </row>
    <row r="61" spans="2:23" ht="12" customHeight="1">
      <c r="B61" s="9" t="s">
        <v>273</v>
      </c>
      <c r="C61" s="273"/>
      <c r="D61" s="359">
        <v>657</v>
      </c>
      <c r="E61" s="11">
        <v>10</v>
      </c>
      <c r="F61" s="11">
        <v>10</v>
      </c>
      <c r="G61" s="11">
        <v>10</v>
      </c>
      <c r="H61" s="273"/>
      <c r="I61" s="359">
        <v>657</v>
      </c>
      <c r="J61" s="329">
        <v>657</v>
      </c>
      <c r="K61" s="329">
        <v>430</v>
      </c>
      <c r="L61" s="329">
        <v>10</v>
      </c>
      <c r="M61" s="329">
        <v>10</v>
      </c>
      <c r="N61" s="329">
        <v>10</v>
      </c>
      <c r="O61" s="329">
        <v>10</v>
      </c>
      <c r="P61" s="84">
        <v>10</v>
      </c>
      <c r="Q61" s="11">
        <v>10</v>
      </c>
      <c r="R61" s="11">
        <v>10</v>
      </c>
      <c r="S61" s="11">
        <v>10</v>
      </c>
      <c r="T61" s="11">
        <v>10</v>
      </c>
      <c r="U61" s="11">
        <v>10</v>
      </c>
      <c r="V61" s="6"/>
      <c r="W61" s="6"/>
    </row>
    <row r="62" spans="2:23" ht="12" customHeight="1">
      <c r="B62" s="35" t="s">
        <v>274</v>
      </c>
      <c r="C62" s="273"/>
      <c r="D62" s="38">
        <v>647</v>
      </c>
      <c r="E62" s="39">
        <v>0</v>
      </c>
      <c r="F62" s="39">
        <v>10</v>
      </c>
      <c r="G62" s="39">
        <v>10</v>
      </c>
      <c r="H62" s="273"/>
      <c r="I62" s="38">
        <v>647</v>
      </c>
      <c r="J62" s="320">
        <v>647</v>
      </c>
      <c r="K62" s="320">
        <v>420</v>
      </c>
      <c r="L62" s="320">
        <v>0</v>
      </c>
      <c r="M62" s="320">
        <v>0</v>
      </c>
      <c r="N62" s="320">
        <v>0</v>
      </c>
      <c r="O62" s="320" t="s">
        <v>275</v>
      </c>
      <c r="P62" s="252">
        <v>10</v>
      </c>
      <c r="Q62" s="39">
        <v>10</v>
      </c>
      <c r="R62" s="39">
        <v>10</v>
      </c>
      <c r="S62" s="39">
        <v>10</v>
      </c>
      <c r="T62" s="39">
        <v>10</v>
      </c>
      <c r="U62" s="39">
        <v>10</v>
      </c>
      <c r="V62" s="6"/>
      <c r="W62" s="6"/>
    </row>
    <row r="63" spans="2:23" ht="12" customHeight="1">
      <c r="B63" s="32" t="s">
        <v>483</v>
      </c>
      <c r="C63" s="285"/>
      <c r="D63" s="285"/>
      <c r="E63" s="285"/>
      <c r="F63" s="40"/>
      <c r="G63" s="40"/>
      <c r="H63" s="285"/>
      <c r="I63" s="32"/>
      <c r="J63" s="325"/>
      <c r="K63" s="325"/>
      <c r="L63" s="32"/>
      <c r="M63" s="32"/>
      <c r="N63" s="325"/>
      <c r="O63" s="325"/>
      <c r="P63" s="40"/>
      <c r="Q63" s="40"/>
      <c r="R63" s="40"/>
      <c r="S63" s="40"/>
      <c r="T63" s="40"/>
      <c r="U63" s="40"/>
      <c r="V63" s="6"/>
      <c r="W63" s="6"/>
    </row>
    <row r="64" spans="2:23" ht="12" customHeight="1">
      <c r="B64" s="9" t="s">
        <v>276</v>
      </c>
      <c r="C64" s="285"/>
      <c r="D64" s="285"/>
      <c r="E64" s="285"/>
      <c r="F64" s="9"/>
      <c r="G64" s="9"/>
      <c r="H64" s="285"/>
      <c r="I64" s="9"/>
      <c r="J64" s="325"/>
      <c r="K64" s="325"/>
      <c r="L64" s="420"/>
      <c r="M64" s="9"/>
      <c r="N64" s="325"/>
      <c r="O64" s="325"/>
      <c r="P64" s="9"/>
      <c r="Q64" s="9"/>
      <c r="R64" s="9"/>
      <c r="S64" s="9"/>
      <c r="T64" s="9"/>
      <c r="U64" s="9"/>
      <c r="V64" s="6"/>
      <c r="W64" s="6"/>
    </row>
    <row r="65" spans="2:23" ht="12" customHeight="1">
      <c r="B65" s="9" t="s">
        <v>486</v>
      </c>
      <c r="C65" s="285"/>
      <c r="D65" s="285"/>
      <c r="E65" s="285"/>
      <c r="F65" s="9"/>
      <c r="G65" s="9"/>
      <c r="H65" s="285"/>
      <c r="I65" s="9"/>
      <c r="J65" s="325"/>
      <c r="K65" s="325"/>
      <c r="L65" s="420"/>
      <c r="M65" s="9"/>
      <c r="N65" s="325"/>
      <c r="O65" s="325"/>
      <c r="P65" s="9"/>
      <c r="Q65" s="9"/>
      <c r="R65" s="9"/>
      <c r="S65" s="9"/>
      <c r="T65" s="9"/>
      <c r="U65" s="9"/>
      <c r="V65" s="6"/>
      <c r="W65" s="6"/>
    </row>
    <row r="66" spans="2:23" ht="12" customHeight="1">
      <c r="C66" s="285"/>
      <c r="D66" s="285"/>
      <c r="E66" s="285"/>
      <c r="H66" s="285"/>
      <c r="I66" s="9"/>
      <c r="J66" s="325"/>
      <c r="K66" s="325"/>
      <c r="L66" s="420"/>
    </row>
    <row r="67" spans="2:23">
      <c r="C67" s="273"/>
      <c r="D67" s="273"/>
      <c r="E67" s="273"/>
      <c r="H67" s="273"/>
    </row>
    <row r="68" spans="2:23">
      <c r="C68" s="273"/>
      <c r="D68" s="273"/>
      <c r="E68" s="273"/>
      <c r="H68" s="273"/>
    </row>
    <row r="69" spans="2:23">
      <c r="C69" s="273"/>
      <c r="D69" s="273"/>
      <c r="E69" s="273"/>
      <c r="H69" s="273"/>
    </row>
    <row r="70" spans="2:23">
      <c r="C70" s="285"/>
      <c r="D70" s="285"/>
      <c r="E70" s="285"/>
      <c r="H70" s="285"/>
    </row>
    <row r="71" spans="2:23">
      <c r="C71" s="273"/>
      <c r="D71" s="273"/>
      <c r="E71" s="273"/>
      <c r="H71" s="273"/>
    </row>
    <row r="72" spans="2:23">
      <c r="C72" s="273"/>
      <c r="D72" s="273"/>
      <c r="E72" s="273"/>
      <c r="H72" s="273"/>
    </row>
    <row r="73" spans="2:23">
      <c r="C73" s="273"/>
      <c r="D73" s="273"/>
      <c r="E73" s="273"/>
      <c r="H73" s="273"/>
    </row>
    <row r="74" spans="2:23">
      <c r="C74" s="285"/>
      <c r="D74" s="285"/>
      <c r="E74" s="285"/>
      <c r="H74" s="285"/>
    </row>
    <row r="75" spans="2:23">
      <c r="C75" s="273"/>
      <c r="D75" s="273"/>
      <c r="E75" s="273"/>
      <c r="H75" s="273"/>
    </row>
    <row r="76" spans="2:23">
      <c r="C76" s="273"/>
      <c r="D76" s="273"/>
      <c r="E76" s="273"/>
      <c r="H76" s="273"/>
    </row>
    <row r="77" spans="2:23">
      <c r="C77" s="273"/>
      <c r="D77" s="273"/>
      <c r="E77" s="273"/>
      <c r="H77" s="273"/>
    </row>
    <row r="78" spans="2:23">
      <c r="C78" s="285"/>
      <c r="D78" s="285"/>
      <c r="E78" s="285"/>
      <c r="H78" s="285"/>
    </row>
    <row r="79" spans="2:23">
      <c r="C79" s="289"/>
      <c r="D79" s="289"/>
      <c r="E79" s="289"/>
      <c r="H79" s="289"/>
    </row>
    <row r="80" spans="2:23">
      <c r="C80" s="289"/>
      <c r="D80" s="289"/>
      <c r="E80" s="289"/>
      <c r="H80" s="289"/>
    </row>
    <row r="81" spans="3:8">
      <c r="C81" s="273"/>
      <c r="D81" s="273"/>
      <c r="E81" s="273"/>
      <c r="H81" s="273"/>
    </row>
    <row r="82" spans="3:8">
      <c r="C82" s="285"/>
      <c r="D82" s="285"/>
      <c r="E82" s="285"/>
      <c r="H82" s="285"/>
    </row>
    <row r="83" spans="3:8">
      <c r="C83" s="285"/>
      <c r="D83" s="285"/>
      <c r="E83" s="285"/>
      <c r="H83" s="285"/>
    </row>
    <row r="84" spans="3:8">
      <c r="C84" s="285"/>
      <c r="D84" s="285"/>
      <c r="E84" s="285"/>
      <c r="H84" s="285"/>
    </row>
    <row r="85" spans="3:8">
      <c r="C85" s="273"/>
      <c r="D85" s="273"/>
      <c r="E85" s="273"/>
      <c r="H85" s="273"/>
    </row>
    <row r="86" spans="3:8">
      <c r="C86" s="273"/>
      <c r="D86" s="273"/>
      <c r="E86" s="273"/>
      <c r="H86" s="273"/>
    </row>
    <row r="87" spans="3:8">
      <c r="C87" s="273"/>
      <c r="D87" s="273"/>
      <c r="E87" s="273"/>
      <c r="H87" s="273"/>
    </row>
    <row r="88" spans="3:8">
      <c r="C88" s="290"/>
      <c r="D88" s="290"/>
      <c r="E88" s="290"/>
      <c r="H88" s="290"/>
    </row>
    <row r="89" spans="3:8">
      <c r="C89" s="285"/>
      <c r="D89" s="285"/>
      <c r="E89" s="285"/>
      <c r="H89" s="285"/>
    </row>
    <row r="90" spans="3:8">
      <c r="C90" s="273"/>
      <c r="D90" s="273"/>
      <c r="E90" s="273"/>
      <c r="H90" s="273"/>
    </row>
    <row r="91" spans="3:8">
      <c r="C91" s="273"/>
      <c r="D91" s="273"/>
      <c r="E91" s="273"/>
      <c r="H91" s="273"/>
    </row>
    <row r="92" spans="3:8">
      <c r="C92" s="285"/>
      <c r="D92" s="285"/>
      <c r="E92" s="285"/>
      <c r="H92" s="285"/>
    </row>
    <row r="93" spans="3:8">
      <c r="C93" s="285"/>
      <c r="D93" s="285"/>
      <c r="E93" s="285"/>
      <c r="H93" s="285"/>
    </row>
    <row r="94" spans="3:8">
      <c r="C94" s="285"/>
      <c r="D94" s="285"/>
      <c r="E94" s="285"/>
      <c r="H94" s="285"/>
    </row>
    <row r="95" spans="3:8">
      <c r="C95" s="291"/>
      <c r="D95" s="291"/>
      <c r="E95" s="291"/>
      <c r="H95" s="291"/>
    </row>
    <row r="96" spans="3:8">
      <c r="C96" s="285"/>
      <c r="D96" s="285"/>
      <c r="E96" s="285"/>
      <c r="H96" s="285"/>
    </row>
    <row r="97" spans="3:8">
      <c r="C97" s="285"/>
      <c r="D97" s="285"/>
      <c r="E97" s="285"/>
      <c r="H97" s="285"/>
    </row>
    <row r="98" spans="3:8">
      <c r="C98" s="291"/>
      <c r="D98" s="291"/>
      <c r="E98" s="291"/>
      <c r="H98" s="291"/>
    </row>
    <row r="99" spans="3:8">
      <c r="C99" s="292"/>
      <c r="D99" s="292"/>
      <c r="E99" s="292"/>
      <c r="H99" s="292"/>
    </row>
    <row r="100" spans="3:8">
      <c r="C100" s="285"/>
      <c r="D100" s="285"/>
      <c r="E100" s="285"/>
      <c r="H100" s="285"/>
    </row>
  </sheetData>
  <phoneticPr fontId="32" type="noConversion"/>
  <conditionalFormatting sqref="V2:XFD2">
    <cfRule type="expression" dxfId="48" priority="37">
      <formula>#REF!=0</formula>
    </cfRule>
  </conditionalFormatting>
  <conditionalFormatting sqref="B4 E4:G4">
    <cfRule type="expression" dxfId="47" priority="38">
      <formula>#REF!=0</formula>
    </cfRule>
  </conditionalFormatting>
  <conditionalFormatting sqref="Q4 U4 E4:G4">
    <cfRule type="expression" dxfId="46" priority="39">
      <formula>#REF!=0</formula>
    </cfRule>
  </conditionalFormatting>
  <conditionalFormatting sqref="T4">
    <cfRule type="expression" dxfId="45" priority="33">
      <formula>#REF!=0</formula>
    </cfRule>
  </conditionalFormatting>
  <conditionalFormatting sqref="S4">
    <cfRule type="expression" dxfId="44" priority="30">
      <formula>#REF!=0</formula>
    </cfRule>
  </conditionalFormatting>
  <conditionalFormatting sqref="R4">
    <cfRule type="expression" dxfId="43" priority="27">
      <formula>#REF!=0</formula>
    </cfRule>
  </conditionalFormatting>
  <conditionalFormatting sqref="E4:G4">
    <cfRule type="expression" dxfId="42" priority="21">
      <formula>#REF!=0</formula>
    </cfRule>
  </conditionalFormatting>
  <conditionalFormatting sqref="O4:P4">
    <cfRule type="expression" dxfId="41" priority="18">
      <formula>#REF!=0</formula>
    </cfRule>
  </conditionalFormatting>
  <conditionalFormatting sqref="AV3:XFD3">
    <cfRule type="expression" dxfId="40" priority="16">
      <formula>#REF!=0</formula>
    </cfRule>
  </conditionalFormatting>
  <conditionalFormatting sqref="C4">
    <cfRule type="expression" dxfId="39" priority="15">
      <formula>AT4=0</formula>
    </cfRule>
  </conditionalFormatting>
  <conditionalFormatting sqref="H4">
    <cfRule type="expression" dxfId="38" priority="14">
      <formula>AW4=0</formula>
    </cfRule>
  </conditionalFormatting>
  <conditionalFormatting sqref="N4">
    <cfRule type="expression" dxfId="37" priority="13">
      <formula>#REF!=0</formula>
    </cfRule>
  </conditionalFormatting>
  <conditionalFormatting sqref="M4">
    <cfRule type="expression" dxfId="36" priority="12">
      <formula>#REF!=0</formula>
    </cfRule>
  </conditionalFormatting>
  <conditionalFormatting sqref="L4">
    <cfRule type="expression" dxfId="35" priority="8">
      <formula>#REF!=0</formula>
    </cfRule>
  </conditionalFormatting>
  <conditionalFormatting sqref="K4">
    <cfRule type="expression" dxfId="34" priority="7">
      <formula>#REF!=0</formula>
    </cfRule>
  </conditionalFormatting>
  <conditionalFormatting sqref="B24:B42">
    <cfRule type="expression" dxfId="33" priority="6">
      <formula>#REF!=0</formula>
    </cfRule>
  </conditionalFormatting>
  <conditionalFormatting sqref="J4">
    <cfRule type="expression" dxfId="32" priority="5">
      <formula>#REF!=0</formula>
    </cfRule>
  </conditionalFormatting>
  <conditionalFormatting sqref="I4">
    <cfRule type="expression" dxfId="31" priority="4">
      <formula>#REF!=0</formula>
    </cfRule>
  </conditionalFormatting>
  <conditionalFormatting sqref="D4">
    <cfRule type="expression" dxfId="30" priority="2">
      <formula>#REF!=0</formula>
    </cfRule>
  </conditionalFormatting>
  <conditionalFormatting sqref="D4">
    <cfRule type="expression" dxfId="29" priority="3">
      <formula>#REF!=0</formula>
    </cfRule>
  </conditionalFormatting>
  <conditionalFormatting sqref="D4">
    <cfRule type="expression" dxfId="28" priority="1">
      <formula>#REF!=0</formula>
    </cfRule>
  </conditionalFormatting>
  <pageMargins left="0.7" right="0.7" top="0.75" bottom="0.75" header="0.3" footer="0.3"/>
  <pageSetup paperSize="8" scale="64" orientation="landscape" r:id="rId1"/>
  <headerFooter>
    <oddHeader>&amp;R&amp;"Arial Black"&amp;10&amp;K4099DAINTERNAL&amp;1#</oddHead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5497-42DA-4B37-9A5F-E82E99B61E5D}">
  <sheetPr codeName="Sheet1">
    <tabColor rgb="FF644C76"/>
  </sheetPr>
  <dimension ref="B1:AV65"/>
  <sheetViews>
    <sheetView showGridLines="0" zoomScaleNormal="100" workbookViewId="0"/>
  </sheetViews>
  <sheetFormatPr defaultColWidth="8.85546875" defaultRowHeight="12.75"/>
  <cols>
    <col min="1" max="1" width="1.5703125" style="14" customWidth="1"/>
    <col min="2" max="2" width="45.7109375" style="66" customWidth="1"/>
    <col min="3" max="3" width="1.7109375" style="286" customWidth="1"/>
    <col min="4" max="5" width="9.28515625" style="286" customWidth="1"/>
    <col min="6" max="7" width="9.28515625" style="66" customWidth="1"/>
    <col min="8" max="8" width="1.7109375" style="286" customWidth="1"/>
    <col min="9" max="10" width="9.28515625" style="286" customWidth="1"/>
    <col min="11" max="11" width="9.28515625" style="384" customWidth="1"/>
    <col min="12" max="13" width="9.28515625" style="286" customWidth="1"/>
    <col min="14" max="15" width="9.42578125" style="303" customWidth="1"/>
    <col min="16" max="20" width="9.28515625" style="66" customWidth="1"/>
    <col min="21" max="21" width="9.28515625" style="1" customWidth="1"/>
    <col min="22" max="24" width="9.28515625" style="66" customWidth="1"/>
    <col min="25" max="16384" width="8.85546875" style="14"/>
  </cols>
  <sheetData>
    <row r="1" spans="2:48" ht="8.25" customHeight="1"/>
    <row r="2" spans="2:48" ht="20.25">
      <c r="B2" s="67" t="s">
        <v>377</v>
      </c>
      <c r="C2" s="287"/>
      <c r="D2" s="287"/>
      <c r="E2" s="287"/>
      <c r="F2" s="68"/>
      <c r="G2" s="68"/>
      <c r="H2" s="287"/>
      <c r="I2" s="287"/>
      <c r="J2" s="287"/>
      <c r="K2" s="330"/>
      <c r="L2" s="287"/>
      <c r="M2" s="287"/>
      <c r="N2" s="304"/>
      <c r="O2" s="304"/>
      <c r="P2" s="68"/>
      <c r="Q2" s="68"/>
      <c r="R2" s="68"/>
      <c r="S2" s="68"/>
      <c r="T2" s="68"/>
      <c r="U2" s="69"/>
      <c r="V2" s="68"/>
      <c r="W2" s="68"/>
      <c r="X2" s="68"/>
    </row>
    <row r="3" spans="2:48" s="2" customFormat="1" ht="15.75" customHeight="1">
      <c r="B3" s="3"/>
      <c r="C3" s="287"/>
      <c r="D3" s="287"/>
      <c r="E3" s="287"/>
      <c r="F3" s="287"/>
      <c r="G3" s="287"/>
      <c r="H3" s="287"/>
      <c r="I3" s="287"/>
      <c r="J3" s="287"/>
      <c r="K3" s="330"/>
      <c r="L3" s="287"/>
      <c r="M3" s="287"/>
      <c r="N3" s="330"/>
      <c r="O3" s="330"/>
      <c r="P3" s="4"/>
      <c r="Q3" s="1"/>
      <c r="R3" s="1"/>
      <c r="S3" s="1"/>
      <c r="T3" s="1"/>
      <c r="U3" s="1"/>
      <c r="V3" s="1"/>
      <c r="W3" s="287"/>
      <c r="X3" s="3"/>
      <c r="Y3" s="3"/>
      <c r="Z3" s="3"/>
      <c r="AA3" s="3"/>
      <c r="AB3" s="3"/>
      <c r="AC3" s="3"/>
      <c r="AD3" s="3"/>
      <c r="AE3" s="3"/>
      <c r="AF3" s="3"/>
      <c r="AG3" s="3"/>
      <c r="AH3" s="4"/>
      <c r="AI3" s="4"/>
      <c r="AJ3" s="1"/>
      <c r="AK3" s="1"/>
      <c r="AL3" s="1"/>
      <c r="AM3" s="1"/>
      <c r="AN3" s="1"/>
      <c r="AO3" s="1"/>
      <c r="AP3" s="1"/>
      <c r="AQ3" s="1"/>
      <c r="AR3" s="1"/>
      <c r="AS3" s="1"/>
      <c r="AT3" s="1"/>
      <c r="AU3" s="1"/>
      <c r="AV3" s="1"/>
    </row>
    <row r="4" spans="2:48" ht="23.45" customHeight="1">
      <c r="B4" s="5"/>
      <c r="C4" s="288"/>
      <c r="D4" s="41" t="s">
        <v>476</v>
      </c>
      <c r="E4" s="41" t="s">
        <v>360</v>
      </c>
      <c r="F4" s="41" t="s">
        <v>257</v>
      </c>
      <c r="G4" s="41" t="s">
        <v>277</v>
      </c>
      <c r="H4" s="288"/>
      <c r="I4" s="41" t="s">
        <v>477</v>
      </c>
      <c r="J4" s="41" t="s">
        <v>441</v>
      </c>
      <c r="K4" s="305" t="s">
        <v>384</v>
      </c>
      <c r="L4" s="41" t="s">
        <v>376</v>
      </c>
      <c r="M4" s="41" t="s">
        <v>358</v>
      </c>
      <c r="N4" s="305" t="s">
        <v>259</v>
      </c>
      <c r="O4" s="305" t="s">
        <v>260</v>
      </c>
      <c r="P4" s="41" t="s">
        <v>261</v>
      </c>
      <c r="Q4" s="41" t="s">
        <v>262</v>
      </c>
      <c r="R4" s="41" t="s">
        <v>278</v>
      </c>
      <c r="S4" s="41" t="s">
        <v>279</v>
      </c>
      <c r="T4" s="41" t="s">
        <v>280</v>
      </c>
      <c r="U4" s="42" t="s">
        <v>281</v>
      </c>
      <c r="V4" s="42" t="s">
        <v>282</v>
      </c>
      <c r="W4" s="42" t="s">
        <v>283</v>
      </c>
      <c r="X4" s="42" t="s">
        <v>284</v>
      </c>
    </row>
    <row r="5" spans="2:48" ht="12" customHeight="1">
      <c r="B5" s="32" t="s">
        <v>285</v>
      </c>
      <c r="C5" s="273"/>
      <c r="D5" s="30"/>
      <c r="E5" s="9"/>
      <c r="F5" s="9"/>
      <c r="G5" s="9"/>
      <c r="H5" s="273"/>
      <c r="I5" s="30"/>
      <c r="J5" s="325"/>
      <c r="K5" s="325"/>
      <c r="L5" s="325"/>
      <c r="M5" s="325"/>
      <c r="N5" s="325"/>
      <c r="O5" s="325"/>
      <c r="P5" s="32"/>
      <c r="Q5" s="9"/>
      <c r="R5" s="9"/>
      <c r="S5" s="9"/>
      <c r="T5" s="9"/>
      <c r="U5" s="9"/>
      <c r="V5" s="9"/>
      <c r="W5" s="9"/>
      <c r="X5" s="9"/>
      <c r="Y5" s="2"/>
    </row>
    <row r="6" spans="2:48" ht="12" customHeight="1">
      <c r="B6" s="32" t="s">
        <v>286</v>
      </c>
      <c r="C6" s="285"/>
      <c r="D6" s="57">
        <v>7907.45</v>
      </c>
      <c r="E6" s="70">
        <f>+M6+N6+O6+P6</f>
        <v>6671</v>
      </c>
      <c r="F6" s="70">
        <v>8312</v>
      </c>
      <c r="G6" s="70">
        <v>8768</v>
      </c>
      <c r="H6" s="285"/>
      <c r="I6" s="57">
        <v>2467</v>
      </c>
      <c r="J6" s="319">
        <v>402.09</v>
      </c>
      <c r="K6" s="319">
        <v>1148.0634666666699</v>
      </c>
      <c r="L6" s="319">
        <v>3889.7716833333302</v>
      </c>
      <c r="M6" s="319">
        <v>2230</v>
      </c>
      <c r="N6" s="319">
        <v>321</v>
      </c>
      <c r="O6" s="319">
        <v>977</v>
      </c>
      <c r="P6" s="174">
        <v>3143</v>
      </c>
      <c r="Q6" s="70">
        <v>2960</v>
      </c>
      <c r="R6" s="70">
        <v>508</v>
      </c>
      <c r="S6" s="70">
        <v>1120</v>
      </c>
      <c r="T6" s="70">
        <v>3724</v>
      </c>
      <c r="U6" s="70">
        <v>2797</v>
      </c>
      <c r="V6" s="70">
        <v>274</v>
      </c>
      <c r="W6" s="70">
        <v>915</v>
      </c>
      <c r="X6" s="70">
        <v>4782</v>
      </c>
      <c r="Y6" s="2"/>
    </row>
    <row r="7" spans="2:48" ht="12" customHeight="1">
      <c r="B7" s="32" t="s">
        <v>287</v>
      </c>
      <c r="C7" s="285"/>
      <c r="D7" s="57">
        <v>6889.89</v>
      </c>
      <c r="E7" s="70">
        <f>+M7+N7+O7+P7</f>
        <v>4438</v>
      </c>
      <c r="F7" s="70">
        <v>4640</v>
      </c>
      <c r="G7" s="70">
        <v>6652</v>
      </c>
      <c r="H7" s="285"/>
      <c r="I7" s="57">
        <v>2096.13</v>
      </c>
      <c r="J7" s="319">
        <v>1027.5899999999999</v>
      </c>
      <c r="K7" s="319">
        <v>1507.0385922999999</v>
      </c>
      <c r="L7" s="319">
        <v>2259</v>
      </c>
      <c r="M7" s="319">
        <v>1291</v>
      </c>
      <c r="N7" s="319">
        <v>692</v>
      </c>
      <c r="O7" s="319">
        <v>811</v>
      </c>
      <c r="P7" s="174">
        <v>1644</v>
      </c>
      <c r="Q7" s="70">
        <v>1629</v>
      </c>
      <c r="R7" s="70">
        <v>409</v>
      </c>
      <c r="S7" s="70">
        <v>664</v>
      </c>
      <c r="T7" s="70">
        <v>1938</v>
      </c>
      <c r="U7" s="70">
        <v>1776</v>
      </c>
      <c r="V7" s="70">
        <v>686</v>
      </c>
      <c r="W7" s="70">
        <v>859</v>
      </c>
      <c r="X7" s="70">
        <v>3331</v>
      </c>
      <c r="Y7" s="2"/>
    </row>
    <row r="8" spans="2:48" ht="12" customHeight="1">
      <c r="B8" s="71" t="s">
        <v>178</v>
      </c>
      <c r="C8" s="285"/>
      <c r="D8" s="16">
        <f>SUM(D6:D7)</f>
        <v>14797.34</v>
      </c>
      <c r="E8" s="72">
        <f>SUM(E6:E7)</f>
        <v>11109</v>
      </c>
      <c r="F8" s="72">
        <f>SUM(F6:F7)</f>
        <v>12952</v>
      </c>
      <c r="G8" s="18">
        <f>SUM(G6:G7)</f>
        <v>15420</v>
      </c>
      <c r="H8" s="285"/>
      <c r="I8" s="16">
        <f>SUM(I6:I7)</f>
        <v>4563.13</v>
      </c>
      <c r="J8" s="315">
        <f>SUM(J6:J7)</f>
        <v>1429.6799999999998</v>
      </c>
      <c r="K8" s="315">
        <f>SUM(K6:K7)</f>
        <v>2655.1020589666696</v>
      </c>
      <c r="L8" s="331">
        <f>SUM(L6:L7)</f>
        <v>6148.7716833333307</v>
      </c>
      <c r="M8" s="331">
        <f t="shared" ref="M8:S8" si="0">SUM(M6:M7)</f>
        <v>3521</v>
      </c>
      <c r="N8" s="331">
        <f t="shared" si="0"/>
        <v>1013</v>
      </c>
      <c r="O8" s="331">
        <f t="shared" si="0"/>
        <v>1788</v>
      </c>
      <c r="P8" s="256">
        <f t="shared" si="0"/>
        <v>4787</v>
      </c>
      <c r="Q8" s="72">
        <f t="shared" si="0"/>
        <v>4589</v>
      </c>
      <c r="R8" s="72">
        <f t="shared" si="0"/>
        <v>917</v>
      </c>
      <c r="S8" s="18">
        <f t="shared" si="0"/>
        <v>1784</v>
      </c>
      <c r="T8" s="18">
        <f t="shared" ref="T8:X8" si="1">SUM(T6:T7)</f>
        <v>5662</v>
      </c>
      <c r="U8" s="18">
        <f t="shared" si="1"/>
        <v>4573</v>
      </c>
      <c r="V8" s="18">
        <f t="shared" si="1"/>
        <v>960</v>
      </c>
      <c r="W8" s="18">
        <f t="shared" si="1"/>
        <v>1774</v>
      </c>
      <c r="X8" s="18">
        <f t="shared" si="1"/>
        <v>8113</v>
      </c>
      <c r="Y8" s="2"/>
    </row>
    <row r="9" spans="2:48" ht="12" customHeight="1">
      <c r="B9" s="61" t="s">
        <v>288</v>
      </c>
      <c r="C9" s="285"/>
      <c r="D9" s="30"/>
      <c r="E9" s="9"/>
      <c r="F9" s="9"/>
      <c r="G9" s="9"/>
      <c r="H9" s="285"/>
      <c r="I9" s="30"/>
      <c r="J9" s="325"/>
      <c r="K9" s="325"/>
      <c r="L9" s="325"/>
      <c r="M9" s="325"/>
      <c r="N9" s="325"/>
      <c r="O9" s="325"/>
      <c r="P9" s="32"/>
      <c r="Q9" s="9"/>
      <c r="R9" s="9"/>
      <c r="S9" s="9"/>
      <c r="T9" s="9"/>
      <c r="U9" s="9"/>
      <c r="V9" s="9"/>
      <c r="W9" s="9"/>
      <c r="X9" s="9"/>
      <c r="Y9" s="2"/>
    </row>
    <row r="10" spans="2:48" ht="12" customHeight="1">
      <c r="B10" s="32" t="s">
        <v>289</v>
      </c>
      <c r="C10" s="285"/>
      <c r="D10" s="10">
        <v>0</v>
      </c>
      <c r="E10" s="12">
        <v>5194.1000000000004</v>
      </c>
      <c r="F10" s="12">
        <v>8350</v>
      </c>
      <c r="G10" s="12">
        <v>8381</v>
      </c>
      <c r="H10" s="285"/>
      <c r="I10" s="10">
        <v>0</v>
      </c>
      <c r="J10" s="307">
        <v>0</v>
      </c>
      <c r="K10" s="307">
        <v>0</v>
      </c>
      <c r="L10" s="307">
        <v>0</v>
      </c>
      <c r="M10" s="307">
        <v>0</v>
      </c>
      <c r="N10" s="307">
        <v>1180</v>
      </c>
      <c r="O10" s="307">
        <v>1803</v>
      </c>
      <c r="P10" s="243">
        <v>2211</v>
      </c>
      <c r="Q10" s="12">
        <v>2259</v>
      </c>
      <c r="R10" s="12">
        <v>1900</v>
      </c>
      <c r="S10" s="12">
        <v>1919</v>
      </c>
      <c r="T10" s="12">
        <v>2272</v>
      </c>
      <c r="U10" s="12">
        <v>2243</v>
      </c>
      <c r="V10" s="12">
        <v>1847</v>
      </c>
      <c r="W10" s="12">
        <v>1904</v>
      </c>
      <c r="X10" s="12">
        <v>2387</v>
      </c>
      <c r="Y10" s="2"/>
    </row>
    <row r="11" spans="2:48" ht="12" customHeight="1">
      <c r="B11" s="32" t="s">
        <v>247</v>
      </c>
      <c r="C11" s="273"/>
      <c r="D11" s="10">
        <v>8796.83</v>
      </c>
      <c r="E11" s="12">
        <v>11622.500000000004</v>
      </c>
      <c r="F11" s="12">
        <v>14700</v>
      </c>
      <c r="G11" s="12">
        <v>15296</v>
      </c>
      <c r="H11" s="273"/>
      <c r="I11" s="10">
        <v>2072.2800000000002</v>
      </c>
      <c r="J11" s="307">
        <v>2271.2999999999993</v>
      </c>
      <c r="K11" s="307">
        <v>2166.59</v>
      </c>
      <c r="L11" s="307">
        <v>2287</v>
      </c>
      <c r="M11" s="307">
        <v>2574</v>
      </c>
      <c r="N11" s="307">
        <v>2452</v>
      </c>
      <c r="O11" s="307">
        <v>2991</v>
      </c>
      <c r="P11" s="243">
        <v>3605</v>
      </c>
      <c r="Q11" s="12">
        <v>4081</v>
      </c>
      <c r="R11" s="12">
        <v>3340</v>
      </c>
      <c r="S11" s="12">
        <v>3252</v>
      </c>
      <c r="T11" s="12">
        <v>4027</v>
      </c>
      <c r="U11" s="12">
        <v>4313</v>
      </c>
      <c r="V11" s="12">
        <v>3462</v>
      </c>
      <c r="W11" s="12">
        <v>3464</v>
      </c>
      <c r="X11" s="12">
        <v>4057</v>
      </c>
      <c r="Y11" s="2"/>
    </row>
    <row r="12" spans="2:48" ht="12" customHeight="1">
      <c r="B12" s="73" t="s">
        <v>290</v>
      </c>
      <c r="C12" s="273"/>
      <c r="D12" s="62">
        <v>61348.81</v>
      </c>
      <c r="E12" s="74">
        <v>90346.500000000015</v>
      </c>
      <c r="F12" s="74">
        <v>124951</v>
      </c>
      <c r="G12" s="48">
        <v>131144</v>
      </c>
      <c r="H12" s="273"/>
      <c r="I12" s="62">
        <v>13744.21</v>
      </c>
      <c r="J12" s="333">
        <v>13580.4</v>
      </c>
      <c r="K12" s="333">
        <v>15078.900000000001</v>
      </c>
      <c r="L12" s="332">
        <v>18945</v>
      </c>
      <c r="M12" s="332">
        <v>20441.199999999997</v>
      </c>
      <c r="N12" s="332">
        <v>23158</v>
      </c>
      <c r="O12" s="332">
        <v>20063</v>
      </c>
      <c r="P12" s="257">
        <v>26685</v>
      </c>
      <c r="Q12" s="74">
        <v>36665</v>
      </c>
      <c r="R12" s="74">
        <v>30755</v>
      </c>
      <c r="S12" s="48">
        <v>31743</v>
      </c>
      <c r="T12" s="48">
        <v>25788</v>
      </c>
      <c r="U12" s="48">
        <v>25524</v>
      </c>
      <c r="V12" s="48">
        <v>31258</v>
      </c>
      <c r="W12" s="48">
        <v>33934</v>
      </c>
      <c r="X12" s="48">
        <v>40428</v>
      </c>
      <c r="Y12" s="2"/>
    </row>
    <row r="13" spans="2:48" ht="12" customHeight="1">
      <c r="B13" s="61" t="s">
        <v>248</v>
      </c>
      <c r="C13" s="273"/>
      <c r="D13" s="8"/>
      <c r="E13" s="7"/>
      <c r="F13" s="7"/>
      <c r="G13" s="7"/>
      <c r="H13" s="273"/>
      <c r="I13" s="8"/>
      <c r="J13" s="306"/>
      <c r="K13" s="306"/>
      <c r="L13" s="306"/>
      <c r="M13" s="306"/>
      <c r="N13" s="306"/>
      <c r="O13" s="306"/>
      <c r="P13" s="61"/>
      <c r="Q13" s="7"/>
      <c r="R13" s="7"/>
      <c r="S13" s="7"/>
      <c r="T13" s="7"/>
      <c r="U13" s="7"/>
      <c r="V13" s="7"/>
      <c r="W13" s="7"/>
      <c r="X13" s="7"/>
      <c r="Y13" s="2"/>
    </row>
    <row r="14" spans="2:48" ht="12" customHeight="1">
      <c r="B14" s="73" t="s">
        <v>291</v>
      </c>
      <c r="C14" s="285"/>
      <c r="D14" s="62">
        <v>2820</v>
      </c>
      <c r="E14" s="48">
        <f>+M14+N14+O14+P14</f>
        <v>2432</v>
      </c>
      <c r="F14" s="48">
        <v>2399</v>
      </c>
      <c r="G14" s="48">
        <v>2526</v>
      </c>
      <c r="H14" s="285"/>
      <c r="I14" s="62">
        <v>927</v>
      </c>
      <c r="J14" s="333">
        <v>81</v>
      </c>
      <c r="K14" s="333">
        <v>487</v>
      </c>
      <c r="L14" s="333">
        <v>1325</v>
      </c>
      <c r="M14" s="333">
        <v>825</v>
      </c>
      <c r="N14" s="333">
        <v>106</v>
      </c>
      <c r="O14" s="333">
        <v>436</v>
      </c>
      <c r="P14" s="258">
        <v>1065</v>
      </c>
      <c r="Q14" s="48">
        <v>882</v>
      </c>
      <c r="R14" s="48">
        <v>108</v>
      </c>
      <c r="S14" s="48">
        <v>269</v>
      </c>
      <c r="T14" s="48">
        <v>1140</v>
      </c>
      <c r="U14" s="48">
        <v>884</v>
      </c>
      <c r="V14" s="48">
        <v>76</v>
      </c>
      <c r="W14" s="48">
        <v>149</v>
      </c>
      <c r="X14" s="48">
        <v>1417</v>
      </c>
      <c r="Y14" s="2"/>
    </row>
    <row r="15" spans="2:48" ht="12" customHeight="1">
      <c r="B15" s="32" t="s">
        <v>385</v>
      </c>
      <c r="C15" s="285"/>
      <c r="D15" s="285"/>
      <c r="E15" s="285"/>
      <c r="F15" s="9"/>
      <c r="G15" s="32"/>
      <c r="H15" s="285"/>
      <c r="I15" s="32"/>
      <c r="J15" s="32"/>
      <c r="K15" s="325"/>
      <c r="L15" s="32"/>
      <c r="M15" s="32"/>
      <c r="N15" s="325"/>
      <c r="O15" s="325"/>
      <c r="P15" s="32"/>
      <c r="Q15" s="9"/>
      <c r="R15" s="9"/>
      <c r="S15" s="9"/>
      <c r="T15" s="32"/>
      <c r="U15" s="9"/>
      <c r="V15" s="32"/>
      <c r="W15" s="32"/>
      <c r="X15" s="32"/>
    </row>
    <row r="16" spans="2:48" ht="12" customHeight="1">
      <c r="B16" s="65" t="s">
        <v>255</v>
      </c>
      <c r="C16" s="285"/>
      <c r="D16" s="285"/>
      <c r="E16" s="285"/>
      <c r="F16" s="32"/>
      <c r="G16" s="32"/>
      <c r="H16" s="285"/>
      <c r="I16" s="65"/>
      <c r="J16" s="65"/>
      <c r="K16" s="326"/>
      <c r="L16" s="65"/>
      <c r="M16" s="65"/>
      <c r="N16" s="326"/>
      <c r="O16" s="326"/>
      <c r="P16" s="32"/>
      <c r="Q16" s="32"/>
      <c r="R16" s="32"/>
      <c r="S16" s="32"/>
      <c r="T16" s="32"/>
      <c r="U16" s="9"/>
      <c r="V16" s="32"/>
      <c r="W16" s="32"/>
      <c r="X16" s="32"/>
    </row>
    <row r="17" spans="3:13" ht="12" customHeight="1">
      <c r="C17" s="285"/>
      <c r="D17" s="285"/>
      <c r="E17" s="285"/>
      <c r="H17" s="285"/>
      <c r="I17" s="285"/>
      <c r="J17" s="285"/>
      <c r="K17" s="385"/>
      <c r="L17" s="285"/>
      <c r="M17" s="285"/>
    </row>
    <row r="18" spans="3:13" ht="12" customHeight="1">
      <c r="C18" s="285"/>
      <c r="D18" s="285"/>
      <c r="E18" s="285"/>
      <c r="H18" s="285"/>
      <c r="I18" s="285"/>
      <c r="J18" s="285"/>
      <c r="K18" s="385"/>
      <c r="L18" s="285"/>
      <c r="M18" s="285"/>
    </row>
    <row r="19" spans="3:13">
      <c r="C19" s="285"/>
      <c r="D19" s="285"/>
      <c r="E19" s="285"/>
      <c r="H19" s="285"/>
      <c r="I19" s="285"/>
      <c r="J19" s="285"/>
      <c r="K19" s="385"/>
      <c r="L19" s="285"/>
      <c r="M19" s="285"/>
    </row>
    <row r="20" spans="3:13">
      <c r="C20" s="285"/>
      <c r="D20" s="285"/>
      <c r="E20" s="285"/>
      <c r="H20" s="285"/>
      <c r="I20" s="285"/>
      <c r="J20" s="285"/>
      <c r="K20" s="385"/>
      <c r="L20" s="285"/>
      <c r="M20" s="285"/>
    </row>
    <row r="21" spans="3:13">
      <c r="C21" s="285"/>
      <c r="D21" s="285"/>
      <c r="E21" s="285"/>
      <c r="H21" s="285"/>
      <c r="I21" s="285"/>
      <c r="J21" s="285"/>
      <c r="K21" s="385"/>
      <c r="L21" s="285"/>
      <c r="M21" s="285"/>
    </row>
    <row r="22" spans="3:13">
      <c r="C22" s="285"/>
      <c r="D22" s="285"/>
      <c r="E22" s="285"/>
      <c r="H22" s="285"/>
      <c r="I22" s="285"/>
      <c r="J22" s="285"/>
      <c r="K22" s="385"/>
      <c r="L22" s="285"/>
      <c r="M22" s="285"/>
    </row>
    <row r="23" spans="3:13">
      <c r="C23" s="285"/>
      <c r="D23" s="285"/>
      <c r="E23" s="285"/>
      <c r="H23" s="285"/>
      <c r="I23" s="285"/>
      <c r="J23" s="285"/>
      <c r="K23" s="385"/>
      <c r="L23" s="285"/>
      <c r="M23" s="285"/>
    </row>
    <row r="24" spans="3:13">
      <c r="C24" s="285"/>
      <c r="D24" s="285"/>
      <c r="E24" s="285"/>
      <c r="H24" s="285"/>
      <c r="I24" s="285"/>
      <c r="J24" s="285"/>
      <c r="K24" s="385"/>
      <c r="L24" s="285"/>
      <c r="M24" s="285"/>
    </row>
    <row r="25" spans="3:13">
      <c r="C25" s="273"/>
      <c r="D25" s="273"/>
      <c r="E25" s="273"/>
      <c r="H25" s="273"/>
      <c r="I25" s="273"/>
      <c r="J25" s="273"/>
      <c r="K25" s="429"/>
      <c r="L25" s="273"/>
      <c r="M25" s="273"/>
    </row>
    <row r="26" spans="3:13">
      <c r="C26" s="273"/>
      <c r="D26" s="273"/>
      <c r="E26" s="273"/>
      <c r="H26" s="273"/>
      <c r="I26" s="273"/>
      <c r="J26" s="273"/>
      <c r="K26" s="429"/>
      <c r="L26" s="273"/>
      <c r="M26" s="273"/>
    </row>
    <row r="27" spans="3:13">
      <c r="C27" s="273"/>
      <c r="D27" s="273"/>
      <c r="E27" s="273"/>
      <c r="H27" s="273"/>
      <c r="I27" s="273"/>
      <c r="J27" s="273"/>
      <c r="K27" s="429"/>
      <c r="L27" s="273"/>
      <c r="M27" s="273"/>
    </row>
    <row r="28" spans="3:13">
      <c r="C28" s="285"/>
      <c r="D28" s="285"/>
      <c r="E28" s="285"/>
      <c r="H28" s="285"/>
      <c r="I28" s="285"/>
      <c r="J28" s="285"/>
      <c r="K28" s="385"/>
      <c r="L28" s="285"/>
      <c r="M28" s="285"/>
    </row>
    <row r="29" spans="3:13">
      <c r="C29" s="285"/>
      <c r="D29" s="285"/>
      <c r="E29" s="285"/>
      <c r="H29" s="285"/>
      <c r="I29" s="285"/>
      <c r="J29" s="285"/>
      <c r="K29" s="385"/>
      <c r="L29" s="285"/>
      <c r="M29" s="285"/>
    </row>
    <row r="30" spans="3:13">
      <c r="C30" s="285"/>
      <c r="D30" s="285"/>
      <c r="E30" s="285"/>
      <c r="H30" s="285"/>
      <c r="I30" s="285"/>
      <c r="J30" s="285"/>
      <c r="K30" s="385"/>
      <c r="L30" s="285"/>
      <c r="M30" s="285"/>
    </row>
    <row r="31" spans="3:13">
      <c r="C31" s="285"/>
      <c r="D31" s="285"/>
      <c r="E31" s="285"/>
      <c r="H31" s="285"/>
      <c r="I31" s="285"/>
      <c r="J31" s="285"/>
      <c r="K31" s="385"/>
      <c r="L31" s="285"/>
      <c r="M31" s="285"/>
    </row>
    <row r="32" spans="3:13">
      <c r="C32" s="273"/>
      <c r="D32" s="273"/>
      <c r="E32" s="273"/>
      <c r="H32" s="273"/>
      <c r="I32" s="273"/>
      <c r="J32" s="273"/>
      <c r="K32" s="429"/>
      <c r="L32" s="273"/>
      <c r="M32" s="273"/>
    </row>
    <row r="33" spans="3:13">
      <c r="C33" s="273"/>
      <c r="D33" s="273"/>
      <c r="E33" s="273"/>
      <c r="H33" s="273"/>
      <c r="I33" s="273"/>
      <c r="J33" s="273"/>
      <c r="K33" s="429"/>
      <c r="L33" s="273"/>
      <c r="M33" s="273"/>
    </row>
    <row r="34" spans="3:13">
      <c r="C34" s="273"/>
      <c r="D34" s="273"/>
      <c r="E34" s="273"/>
      <c r="H34" s="273"/>
      <c r="I34" s="273"/>
      <c r="J34" s="273"/>
      <c r="K34" s="429"/>
      <c r="L34" s="273"/>
      <c r="M34" s="273"/>
    </row>
    <row r="35" spans="3:13">
      <c r="C35" s="285"/>
      <c r="D35" s="285"/>
      <c r="E35" s="285"/>
      <c r="H35" s="285"/>
      <c r="I35" s="285"/>
      <c r="J35" s="285"/>
      <c r="K35" s="385"/>
      <c r="L35" s="285"/>
      <c r="M35" s="285"/>
    </row>
    <row r="36" spans="3:13">
      <c r="C36" s="273"/>
      <c r="D36" s="273"/>
      <c r="E36" s="273"/>
      <c r="H36" s="273"/>
      <c r="I36" s="273"/>
      <c r="J36" s="273"/>
      <c r="K36" s="429"/>
      <c r="L36" s="273"/>
      <c r="M36" s="273"/>
    </row>
    <row r="37" spans="3:13">
      <c r="C37" s="273"/>
      <c r="D37" s="273"/>
      <c r="E37" s="273"/>
      <c r="H37" s="273"/>
      <c r="I37" s="273"/>
      <c r="J37" s="273"/>
      <c r="K37" s="429"/>
      <c r="L37" s="273"/>
      <c r="M37" s="273"/>
    </row>
    <row r="38" spans="3:13">
      <c r="C38" s="273"/>
      <c r="D38" s="273"/>
      <c r="E38" s="273"/>
      <c r="H38" s="273"/>
      <c r="I38" s="273"/>
      <c r="J38" s="273"/>
      <c r="K38" s="429"/>
      <c r="L38" s="273"/>
      <c r="M38" s="273"/>
    </row>
    <row r="39" spans="3:13">
      <c r="C39" s="285"/>
      <c r="D39" s="285"/>
      <c r="E39" s="285"/>
      <c r="H39" s="285"/>
      <c r="I39" s="285"/>
      <c r="J39" s="285"/>
      <c r="K39" s="385"/>
      <c r="L39" s="285"/>
      <c r="M39" s="285"/>
    </row>
    <row r="40" spans="3:13">
      <c r="C40" s="273"/>
      <c r="D40" s="273"/>
      <c r="E40" s="273"/>
      <c r="H40" s="273"/>
      <c r="I40" s="273"/>
      <c r="J40" s="273"/>
      <c r="K40" s="429"/>
      <c r="L40" s="273"/>
      <c r="M40" s="273"/>
    </row>
    <row r="41" spans="3:13">
      <c r="C41" s="273"/>
      <c r="D41" s="273"/>
      <c r="E41" s="273"/>
      <c r="H41" s="273"/>
      <c r="I41" s="273"/>
      <c r="J41" s="273"/>
      <c r="K41" s="429"/>
      <c r="L41" s="273"/>
      <c r="M41" s="273"/>
    </row>
    <row r="42" spans="3:13">
      <c r="C42" s="273"/>
      <c r="D42" s="273"/>
      <c r="E42" s="273"/>
      <c r="H42" s="273"/>
      <c r="I42" s="273"/>
      <c r="J42" s="273"/>
      <c r="K42" s="429"/>
      <c r="L42" s="273"/>
      <c r="M42" s="273"/>
    </row>
    <row r="43" spans="3:13">
      <c r="C43" s="285"/>
      <c r="D43" s="285"/>
      <c r="E43" s="285"/>
      <c r="H43" s="285"/>
      <c r="I43" s="285"/>
      <c r="J43" s="285"/>
      <c r="K43" s="385"/>
      <c r="L43" s="285"/>
      <c r="M43" s="285"/>
    </row>
    <row r="44" spans="3:13">
      <c r="C44" s="289"/>
      <c r="D44" s="289"/>
      <c r="E44" s="289"/>
      <c r="H44" s="289"/>
      <c r="I44" s="289"/>
      <c r="J44" s="289"/>
      <c r="K44" s="430"/>
      <c r="L44" s="289"/>
      <c r="M44" s="289"/>
    </row>
    <row r="45" spans="3:13">
      <c r="C45" s="289"/>
      <c r="D45" s="289"/>
      <c r="E45" s="289"/>
      <c r="H45" s="289"/>
      <c r="I45" s="289"/>
      <c r="J45" s="289"/>
      <c r="K45" s="430"/>
      <c r="L45" s="289"/>
      <c r="M45" s="289"/>
    </row>
    <row r="46" spans="3:13">
      <c r="C46" s="273"/>
      <c r="D46" s="273"/>
      <c r="E46" s="273"/>
      <c r="H46" s="273"/>
      <c r="I46" s="273"/>
      <c r="J46" s="273"/>
      <c r="K46" s="429"/>
      <c r="L46" s="273"/>
      <c r="M46" s="273"/>
    </row>
    <row r="47" spans="3:13">
      <c r="C47" s="285"/>
      <c r="D47" s="285"/>
      <c r="E47" s="285"/>
      <c r="H47" s="285"/>
      <c r="I47" s="285"/>
      <c r="J47" s="285"/>
      <c r="K47" s="385"/>
      <c r="L47" s="285"/>
      <c r="M47" s="285"/>
    </row>
    <row r="48" spans="3:13">
      <c r="C48" s="285"/>
      <c r="D48" s="285"/>
      <c r="E48" s="285"/>
      <c r="H48" s="285"/>
      <c r="I48" s="285"/>
      <c r="J48" s="285"/>
      <c r="K48" s="385"/>
      <c r="L48" s="285"/>
      <c r="M48" s="285"/>
    </row>
    <row r="49" spans="3:13">
      <c r="C49" s="285"/>
      <c r="D49" s="285"/>
      <c r="E49" s="285"/>
      <c r="H49" s="285"/>
      <c r="I49" s="285"/>
      <c r="J49" s="285"/>
      <c r="K49" s="385"/>
      <c r="L49" s="285"/>
      <c r="M49" s="285"/>
    </row>
    <row r="50" spans="3:13">
      <c r="C50" s="273"/>
      <c r="D50" s="273"/>
      <c r="E50" s="273"/>
      <c r="H50" s="273"/>
      <c r="I50" s="273"/>
      <c r="J50" s="273"/>
      <c r="K50" s="429"/>
      <c r="L50" s="273"/>
      <c r="M50" s="273"/>
    </row>
    <row r="51" spans="3:13">
      <c r="C51" s="273"/>
      <c r="D51" s="273"/>
      <c r="E51" s="273"/>
      <c r="H51" s="273"/>
      <c r="I51" s="273"/>
      <c r="J51" s="273"/>
      <c r="K51" s="429"/>
      <c r="L51" s="273"/>
      <c r="M51" s="273"/>
    </row>
    <row r="52" spans="3:13">
      <c r="C52" s="273"/>
      <c r="D52" s="273"/>
      <c r="E52" s="273"/>
      <c r="H52" s="273"/>
      <c r="I52" s="273"/>
      <c r="J52" s="273"/>
      <c r="K52" s="429"/>
      <c r="L52" s="273"/>
      <c r="M52" s="273"/>
    </row>
    <row r="53" spans="3:13">
      <c r="C53" s="290"/>
      <c r="D53" s="290"/>
      <c r="E53" s="290"/>
      <c r="H53" s="290"/>
      <c r="I53" s="290"/>
      <c r="J53" s="290"/>
      <c r="K53" s="429"/>
      <c r="L53" s="290"/>
      <c r="M53" s="290"/>
    </row>
    <row r="54" spans="3:13">
      <c r="C54" s="285"/>
      <c r="D54" s="285"/>
      <c r="E54" s="285"/>
      <c r="H54" s="285"/>
      <c r="I54" s="285"/>
      <c r="J54" s="285"/>
      <c r="K54" s="385"/>
      <c r="L54" s="285"/>
      <c r="M54" s="285"/>
    </row>
    <row r="55" spans="3:13">
      <c r="C55" s="273"/>
      <c r="D55" s="273"/>
      <c r="E55" s="273"/>
      <c r="H55" s="273"/>
      <c r="I55" s="273"/>
      <c r="J55" s="273"/>
      <c r="K55" s="429"/>
      <c r="L55" s="273"/>
      <c r="M55" s="273"/>
    </row>
    <row r="56" spans="3:13">
      <c r="C56" s="273"/>
      <c r="D56" s="273"/>
      <c r="E56" s="273"/>
      <c r="H56" s="273"/>
      <c r="I56" s="273"/>
      <c r="J56" s="273"/>
      <c r="K56" s="429"/>
      <c r="L56" s="273"/>
      <c r="M56" s="273"/>
    </row>
    <row r="57" spans="3:13">
      <c r="C57" s="285"/>
      <c r="D57" s="285"/>
      <c r="E57" s="285"/>
      <c r="H57" s="285"/>
      <c r="I57" s="285"/>
      <c r="J57" s="285"/>
      <c r="K57" s="385"/>
      <c r="L57" s="285"/>
      <c r="M57" s="285"/>
    </row>
    <row r="58" spans="3:13">
      <c r="C58" s="285"/>
      <c r="D58" s="285"/>
      <c r="E58" s="285"/>
      <c r="H58" s="285"/>
      <c r="I58" s="285"/>
      <c r="J58" s="285"/>
      <c r="K58" s="385"/>
      <c r="L58" s="285"/>
      <c r="M58" s="285"/>
    </row>
    <row r="59" spans="3:13">
      <c r="C59" s="285"/>
      <c r="D59" s="285"/>
      <c r="E59" s="285"/>
      <c r="H59" s="285"/>
      <c r="I59" s="285"/>
      <c r="J59" s="285"/>
      <c r="K59" s="385"/>
      <c r="L59" s="285"/>
      <c r="M59" s="285"/>
    </row>
    <row r="60" spans="3:13">
      <c r="C60" s="291"/>
      <c r="D60" s="291"/>
      <c r="E60" s="291"/>
      <c r="H60" s="291"/>
      <c r="I60" s="291"/>
      <c r="J60" s="291"/>
      <c r="K60" s="385"/>
      <c r="L60" s="291"/>
      <c r="M60" s="291"/>
    </row>
    <row r="61" spans="3:13">
      <c r="C61" s="285"/>
      <c r="D61" s="285"/>
      <c r="E61" s="285"/>
      <c r="H61" s="285"/>
      <c r="I61" s="285"/>
      <c r="J61" s="285"/>
      <c r="K61" s="385"/>
      <c r="L61" s="285"/>
      <c r="M61" s="285"/>
    </row>
    <row r="62" spans="3:13">
      <c r="C62" s="285"/>
      <c r="D62" s="285"/>
      <c r="E62" s="285"/>
      <c r="H62" s="285"/>
      <c r="I62" s="285"/>
      <c r="J62" s="285"/>
      <c r="K62" s="385"/>
      <c r="L62" s="285"/>
      <c r="M62" s="285"/>
    </row>
    <row r="63" spans="3:13">
      <c r="C63" s="291"/>
      <c r="D63" s="291"/>
      <c r="E63" s="291"/>
      <c r="H63" s="291"/>
      <c r="I63" s="291"/>
      <c r="J63" s="291"/>
      <c r="K63" s="385"/>
      <c r="L63" s="291"/>
      <c r="M63" s="291"/>
    </row>
    <row r="64" spans="3:13">
      <c r="C64" s="292"/>
      <c r="D64" s="292"/>
      <c r="E64" s="292"/>
      <c r="H64" s="292"/>
      <c r="I64" s="292"/>
      <c r="J64" s="292"/>
      <c r="K64" s="386"/>
      <c r="L64" s="292"/>
      <c r="M64" s="292"/>
    </row>
    <row r="65" spans="3:13">
      <c r="C65" s="285"/>
      <c r="D65" s="285"/>
      <c r="E65" s="285"/>
      <c r="H65" s="285"/>
      <c r="I65" s="285"/>
      <c r="J65" s="285"/>
      <c r="K65" s="385"/>
      <c r="L65" s="285"/>
      <c r="M65" s="285"/>
    </row>
  </sheetData>
  <phoneticPr fontId="32" type="noConversion"/>
  <conditionalFormatting sqref="Y2:XFD2">
    <cfRule type="expression" dxfId="27" priority="35">
      <formula>#REF!=0</formula>
    </cfRule>
  </conditionalFormatting>
  <conditionalFormatting sqref="R4:X4 G4">
    <cfRule type="expression" dxfId="26" priority="37">
      <formula>#REF!=0</formula>
    </cfRule>
  </conditionalFormatting>
  <conditionalFormatting sqref="R4:X4 G4">
    <cfRule type="expression" dxfId="25" priority="38">
      <formula>#REF!=0</formula>
    </cfRule>
  </conditionalFormatting>
  <conditionalFormatting sqref="B4 E4:G4">
    <cfRule type="expression" dxfId="24" priority="39">
      <formula>#REF!=0</formula>
    </cfRule>
  </conditionalFormatting>
  <conditionalFormatting sqref="Q4">
    <cfRule type="expression" dxfId="23" priority="32">
      <formula>#REF!=0</formula>
    </cfRule>
  </conditionalFormatting>
  <conditionalFormatting sqref="Q4">
    <cfRule type="expression" dxfId="22" priority="33">
      <formula>#REF!=0</formula>
    </cfRule>
  </conditionalFormatting>
  <conditionalFormatting sqref="O4:P4">
    <cfRule type="expression" dxfId="21" priority="29">
      <formula>#REF!=0</formula>
    </cfRule>
  </conditionalFormatting>
  <conditionalFormatting sqref="O4:P4">
    <cfRule type="expression" dxfId="20" priority="30">
      <formula>#REF!=0</formula>
    </cfRule>
  </conditionalFormatting>
  <conditionalFormatting sqref="E4:G4">
    <cfRule type="expression" dxfId="19" priority="26">
      <formula>#REF!=0</formula>
    </cfRule>
  </conditionalFormatting>
  <conditionalFormatting sqref="E4:G4">
    <cfRule type="expression" dxfId="18" priority="27">
      <formula>#REF!=0</formula>
    </cfRule>
  </conditionalFormatting>
  <conditionalFormatting sqref="AW3:XFD3">
    <cfRule type="expression" dxfId="17" priority="22">
      <formula>#REF!=0</formula>
    </cfRule>
  </conditionalFormatting>
  <conditionalFormatting sqref="C4">
    <cfRule type="expression" dxfId="16" priority="21">
      <formula>AT4=0</formula>
    </cfRule>
  </conditionalFormatting>
  <conditionalFormatting sqref="H4">
    <cfRule type="expression" dxfId="15" priority="20">
      <formula>AW4=0</formula>
    </cfRule>
  </conditionalFormatting>
  <conditionalFormatting sqref="M4">
    <cfRule type="expression" dxfId="14" priority="18">
      <formula>#REF!=0</formula>
    </cfRule>
  </conditionalFormatting>
  <conditionalFormatting sqref="M4">
    <cfRule type="expression" dxfId="13" priority="19">
      <formula>#REF!=0</formula>
    </cfRule>
  </conditionalFormatting>
  <conditionalFormatting sqref="N4">
    <cfRule type="expression" dxfId="12" priority="16">
      <formula>#REF!=0</formula>
    </cfRule>
  </conditionalFormatting>
  <conditionalFormatting sqref="N4">
    <cfRule type="expression" dxfId="11" priority="17">
      <formula>#REF!=0</formula>
    </cfRule>
  </conditionalFormatting>
  <conditionalFormatting sqref="L4">
    <cfRule type="expression" dxfId="10" priority="10">
      <formula>#REF!=0</formula>
    </cfRule>
  </conditionalFormatting>
  <conditionalFormatting sqref="L4">
    <cfRule type="expression" dxfId="9" priority="11">
      <formula>#REF!=0</formula>
    </cfRule>
  </conditionalFormatting>
  <conditionalFormatting sqref="K4">
    <cfRule type="expression" dxfId="8" priority="8">
      <formula>#REF!=0</formula>
    </cfRule>
  </conditionalFormatting>
  <conditionalFormatting sqref="K4">
    <cfRule type="expression" dxfId="7" priority="9">
      <formula>#REF!=0</formula>
    </cfRule>
  </conditionalFormatting>
  <conditionalFormatting sqref="J4">
    <cfRule type="expression" dxfId="6" priority="6">
      <formula>#REF!=0</formula>
    </cfRule>
  </conditionalFormatting>
  <conditionalFormatting sqref="J4">
    <cfRule type="expression" dxfId="5" priority="7">
      <formula>#REF!=0</formula>
    </cfRule>
  </conditionalFormatting>
  <conditionalFormatting sqref="I4">
    <cfRule type="expression" dxfId="4" priority="4">
      <formula>#REF!=0</formula>
    </cfRule>
  </conditionalFormatting>
  <conditionalFormatting sqref="I4">
    <cfRule type="expression" dxfId="3" priority="5">
      <formula>#REF!=0</formula>
    </cfRule>
  </conditionalFormatting>
  <conditionalFormatting sqref="D4">
    <cfRule type="expression" dxfId="2" priority="3">
      <formula>#REF!=0</formula>
    </cfRule>
  </conditionalFormatting>
  <conditionalFormatting sqref="D4">
    <cfRule type="expression" dxfId="1" priority="1">
      <formula>#REF!=0</formula>
    </cfRule>
  </conditionalFormatting>
  <conditionalFormatting sqref="D4">
    <cfRule type="expression" dxfId="0" priority="2">
      <formula>#REF!=0</formula>
    </cfRule>
  </conditionalFormatting>
  <pageMargins left="0.7" right="0.7" top="0.75" bottom="0.75" header="0.3" footer="0.3"/>
  <pageSetup paperSize="9" orientation="landscape" r:id="rId1"/>
  <headerFooter>
    <oddHeader>&amp;R&amp;"Arial Black"&amp;10&amp;K4099DAINTERNAL&amp;1#</oddHead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1A4D-242D-40D9-905B-6D861C8DFE27}">
  <dimension ref="A1:AU61"/>
  <sheetViews>
    <sheetView showGridLines="0" zoomScaleNormal="100" workbookViewId="0">
      <pane xSplit="3" ySplit="5" topLeftCell="D6" activePane="bottomRight" state="frozen"/>
      <selection pane="topRight" activeCell="D1" sqref="D1"/>
      <selection pane="bottomLeft" activeCell="A6" sqref="A6"/>
      <selection pane="bottomRight"/>
    </sheetView>
  </sheetViews>
  <sheetFormatPr defaultColWidth="9.140625" defaultRowHeight="12.75"/>
  <cols>
    <col min="1" max="1" width="1.5703125" style="205" customWidth="1"/>
    <col min="2" max="2" width="35.7109375" style="205" customWidth="1"/>
    <col min="3" max="3" width="1.7109375" style="205" customWidth="1"/>
    <col min="4" max="12" width="9.28515625" style="205" customWidth="1"/>
    <col min="13" max="13" width="1.7109375" style="205" customWidth="1"/>
    <col min="14" max="14" width="9.28515625" style="205" customWidth="1"/>
    <col min="15" max="20" width="9.28515625" style="334" customWidth="1"/>
    <col min="21" max="41" width="9.28515625" style="205" customWidth="1"/>
    <col min="42" max="16384" width="9.140625" style="205"/>
  </cols>
  <sheetData>
    <row r="1" spans="1:47" ht="8.25" customHeight="1"/>
    <row r="2" spans="1:47" ht="20.25">
      <c r="A2" s="65"/>
      <c r="B2" s="206" t="s">
        <v>292</v>
      </c>
      <c r="C2" s="206"/>
      <c r="D2" s="206"/>
      <c r="E2" s="206"/>
      <c r="F2" s="207"/>
      <c r="G2" s="207"/>
      <c r="H2" s="207"/>
      <c r="I2" s="208"/>
      <c r="J2" s="208"/>
      <c r="K2" s="208"/>
      <c r="L2" s="208"/>
      <c r="M2" s="208"/>
      <c r="N2" s="208"/>
      <c r="O2" s="356"/>
      <c r="P2" s="356"/>
      <c r="Q2" s="356"/>
      <c r="R2" s="356"/>
      <c r="S2" s="335"/>
      <c r="T2" s="335"/>
      <c r="U2" s="207"/>
      <c r="V2" s="207"/>
      <c r="W2" s="207"/>
      <c r="X2" s="207"/>
      <c r="Y2" s="207"/>
      <c r="Z2" s="207"/>
      <c r="AA2" s="207"/>
      <c r="AB2" s="207"/>
      <c r="AC2" s="207"/>
      <c r="AD2" s="207"/>
      <c r="AE2" s="207"/>
      <c r="AF2" s="207"/>
      <c r="AG2" s="208"/>
      <c r="AH2" s="208"/>
      <c r="AI2" s="208"/>
      <c r="AJ2" s="208"/>
      <c r="AK2" s="208"/>
      <c r="AL2" s="208"/>
      <c r="AM2" s="208"/>
      <c r="AN2" s="208"/>
      <c r="AO2" s="208"/>
    </row>
    <row r="3" spans="1:47" ht="15.75">
      <c r="A3" s="65"/>
      <c r="B3" s="209" t="s">
        <v>248</v>
      </c>
      <c r="C3" s="209"/>
      <c r="D3" s="209"/>
      <c r="E3" s="209"/>
      <c r="F3" s="208"/>
      <c r="G3" s="208"/>
      <c r="H3" s="208"/>
      <c r="I3" s="208"/>
      <c r="J3" s="208"/>
      <c r="K3" s="208"/>
      <c r="L3" s="208"/>
      <c r="M3" s="208"/>
      <c r="N3" s="208"/>
      <c r="O3" s="356"/>
      <c r="P3" s="356"/>
      <c r="Q3" s="356"/>
      <c r="R3" s="356"/>
      <c r="S3" s="336"/>
      <c r="T3" s="336"/>
      <c r="U3" s="208"/>
      <c r="V3" s="208"/>
      <c r="W3" s="208"/>
      <c r="X3" s="208"/>
      <c r="Y3" s="208"/>
      <c r="Z3" s="208"/>
      <c r="AA3" s="208"/>
      <c r="AB3" s="208"/>
      <c r="AC3" s="208"/>
      <c r="AD3" s="208"/>
      <c r="AE3" s="208"/>
      <c r="AF3" s="208"/>
      <c r="AG3" s="208"/>
      <c r="AH3" s="208"/>
      <c r="AI3" s="208"/>
      <c r="AJ3" s="208"/>
      <c r="AK3" s="208"/>
      <c r="AL3" s="208"/>
      <c r="AM3" s="208"/>
      <c r="AN3" s="208"/>
      <c r="AO3" s="208"/>
    </row>
    <row r="4" spans="1:47" s="259" customFormat="1" ht="15.75" customHeight="1">
      <c r="B4" s="278"/>
      <c r="C4" s="211"/>
      <c r="D4" s="211"/>
      <c r="E4" s="211"/>
      <c r="F4" s="278"/>
      <c r="G4" s="278"/>
      <c r="H4" s="278"/>
      <c r="I4" s="278"/>
      <c r="J4" s="278"/>
      <c r="K4" s="278"/>
      <c r="L4" s="278"/>
      <c r="M4" s="211"/>
      <c r="N4" s="211"/>
      <c r="O4" s="338"/>
      <c r="P4" s="338"/>
      <c r="Q4" s="338"/>
      <c r="R4" s="338"/>
      <c r="S4" s="337"/>
      <c r="T4" s="337"/>
      <c r="U4" s="279"/>
      <c r="V4" s="279"/>
      <c r="W4" s="279"/>
      <c r="X4" s="279"/>
      <c r="Y4" s="279"/>
    </row>
    <row r="5" spans="1:47" ht="18.75">
      <c r="A5" s="65"/>
      <c r="B5" s="212" t="s">
        <v>248</v>
      </c>
      <c r="C5" s="210"/>
      <c r="D5" s="211" t="s">
        <v>478</v>
      </c>
      <c r="E5" s="211" t="s">
        <v>359</v>
      </c>
      <c r="F5" s="211" t="s">
        <v>293</v>
      </c>
      <c r="G5" s="211" t="s">
        <v>497</v>
      </c>
      <c r="H5" s="211" t="s">
        <v>294</v>
      </c>
      <c r="I5" s="211" t="s">
        <v>295</v>
      </c>
      <c r="J5" s="211" t="s">
        <v>296</v>
      </c>
      <c r="K5" s="211" t="s">
        <v>297</v>
      </c>
      <c r="L5" s="211" t="s">
        <v>298</v>
      </c>
      <c r="M5" s="211"/>
      <c r="N5" s="338" t="s">
        <v>477</v>
      </c>
      <c r="O5" s="338" t="s">
        <v>441</v>
      </c>
      <c r="P5" s="338" t="s">
        <v>384</v>
      </c>
      <c r="Q5" s="338" t="s">
        <v>376</v>
      </c>
      <c r="R5" s="338" t="s">
        <v>358</v>
      </c>
      <c r="S5" s="338" t="s">
        <v>259</v>
      </c>
      <c r="T5" s="338" t="s">
        <v>299</v>
      </c>
      <c r="U5" s="211" t="s">
        <v>300</v>
      </c>
      <c r="V5" s="211" t="s">
        <v>301</v>
      </c>
      <c r="W5" s="211" t="s">
        <v>500</v>
      </c>
      <c r="X5" s="211" t="s">
        <v>501</v>
      </c>
      <c r="Y5" s="211" t="s">
        <v>502</v>
      </c>
      <c r="Z5" s="211" t="s">
        <v>503</v>
      </c>
      <c r="AA5" s="211" t="s">
        <v>504</v>
      </c>
      <c r="AB5" s="211" t="s">
        <v>505</v>
      </c>
      <c r="AC5" s="211" t="s">
        <v>506</v>
      </c>
      <c r="AD5" s="211" t="s">
        <v>302</v>
      </c>
      <c r="AE5" s="211" t="s">
        <v>303</v>
      </c>
      <c r="AF5" s="211" t="s">
        <v>304</v>
      </c>
      <c r="AG5" s="211" t="s">
        <v>305</v>
      </c>
      <c r="AH5" s="211" t="s">
        <v>306</v>
      </c>
      <c r="AI5" s="211" t="s">
        <v>307</v>
      </c>
      <c r="AJ5" s="211" t="s">
        <v>308</v>
      </c>
      <c r="AK5" s="211" t="s">
        <v>309</v>
      </c>
      <c r="AL5" s="211" t="s">
        <v>310</v>
      </c>
      <c r="AM5" s="211" t="s">
        <v>311</v>
      </c>
      <c r="AN5" s="211" t="s">
        <v>312</v>
      </c>
      <c r="AO5" s="211" t="s">
        <v>313</v>
      </c>
    </row>
    <row r="6" spans="1:47">
      <c r="B6" s="217" t="s">
        <v>314</v>
      </c>
      <c r="C6" s="208"/>
      <c r="D6" s="217"/>
      <c r="E6" s="217"/>
      <c r="F6" s="217"/>
      <c r="G6" s="217"/>
      <c r="H6" s="217"/>
      <c r="I6" s="218"/>
      <c r="J6" s="218"/>
      <c r="K6" s="218"/>
      <c r="L6" s="218"/>
      <c r="M6" s="237"/>
      <c r="N6" s="217"/>
      <c r="O6" s="339"/>
      <c r="P6" s="339"/>
      <c r="Q6" s="339"/>
      <c r="R6" s="339"/>
      <c r="S6" s="339"/>
      <c r="T6" s="339"/>
      <c r="U6" s="217"/>
      <c r="V6" s="217"/>
      <c r="W6" s="217"/>
      <c r="X6" s="217"/>
      <c r="Y6" s="217"/>
      <c r="Z6" s="217"/>
      <c r="AA6" s="217"/>
      <c r="AB6" s="217"/>
      <c r="AC6" s="217"/>
      <c r="AD6" s="217"/>
      <c r="AE6" s="217"/>
      <c r="AF6" s="217"/>
      <c r="AG6" s="218"/>
      <c r="AH6" s="218"/>
      <c r="AI6" s="218"/>
      <c r="AJ6" s="218"/>
      <c r="AK6" s="218"/>
      <c r="AL6" s="218"/>
      <c r="AM6" s="218"/>
      <c r="AN6" s="218"/>
      <c r="AO6" s="218"/>
      <c r="AP6" s="219"/>
      <c r="AQ6" s="219"/>
      <c r="AR6" s="219"/>
      <c r="AS6" s="219"/>
      <c r="AT6" s="219"/>
      <c r="AU6" s="219"/>
    </row>
    <row r="7" spans="1:47">
      <c r="B7" s="65" t="s">
        <v>249</v>
      </c>
      <c r="C7" s="65"/>
      <c r="D7" s="220">
        <f>+'OF Statistics 2011-Q4 2021'!D59</f>
        <v>10.9</v>
      </c>
      <c r="E7" s="221">
        <v>9.9</v>
      </c>
      <c r="F7" s="221">
        <v>9.9</v>
      </c>
      <c r="G7" s="221">
        <v>9</v>
      </c>
      <c r="H7" s="221">
        <v>8.9</v>
      </c>
      <c r="I7" s="221">
        <v>7.4</v>
      </c>
      <c r="J7" s="221">
        <v>5.0999999999999996</v>
      </c>
      <c r="K7" s="221">
        <v>3.8</v>
      </c>
      <c r="L7" s="221">
        <v>3.6</v>
      </c>
      <c r="M7" s="221"/>
      <c r="N7" s="220">
        <f>+'OF Statistics 2011-Q4 2021'!P59</f>
        <v>10.9</v>
      </c>
      <c r="O7" s="340">
        <f>+'OF Statistics 2011-Q4 2021'!Q59</f>
        <v>9.8000000000000007</v>
      </c>
      <c r="P7" s="340">
        <f>+'OF Statistics 2011-Q4 2021'!R59</f>
        <v>9.8000000000000007</v>
      </c>
      <c r="Q7" s="340">
        <f>+'OF Statistics 2011-Q4 2021'!S59</f>
        <v>9.9</v>
      </c>
      <c r="R7" s="340">
        <v>9.9</v>
      </c>
      <c r="S7" s="340">
        <v>9.9</v>
      </c>
      <c r="T7" s="340">
        <v>9.9</v>
      </c>
      <c r="U7" s="221">
        <v>9.9</v>
      </c>
      <c r="V7" s="221">
        <v>9.9</v>
      </c>
      <c r="W7" s="221">
        <v>9.9</v>
      </c>
      <c r="X7" s="221">
        <v>9.9</v>
      </c>
      <c r="Y7" s="221">
        <v>9</v>
      </c>
      <c r="Z7" s="221">
        <v>9</v>
      </c>
      <c r="AA7" s="221">
        <v>8.9</v>
      </c>
      <c r="AB7" s="221">
        <v>8.9</v>
      </c>
      <c r="AC7" s="221">
        <v>8.9</v>
      </c>
      <c r="AD7" s="221">
        <v>8.9</v>
      </c>
      <c r="AE7" s="221">
        <v>8.9</v>
      </c>
      <c r="AF7" s="221">
        <v>7.5</v>
      </c>
      <c r="AG7" s="221">
        <v>7.4</v>
      </c>
      <c r="AH7" s="221">
        <v>7.4</v>
      </c>
      <c r="AI7" s="221">
        <v>7.4</v>
      </c>
      <c r="AJ7" s="221">
        <v>6.7</v>
      </c>
      <c r="AK7" s="221">
        <v>6.3</v>
      </c>
      <c r="AL7" s="221">
        <v>5.0999999999999996</v>
      </c>
      <c r="AM7" s="221">
        <v>4.4000000000000004</v>
      </c>
      <c r="AN7" s="221">
        <v>4.4000000000000004</v>
      </c>
      <c r="AO7" s="221">
        <v>3.8</v>
      </c>
      <c r="AP7" s="219"/>
      <c r="AQ7" s="219"/>
      <c r="AR7" s="219"/>
      <c r="AS7" s="219"/>
      <c r="AT7" s="219"/>
      <c r="AU7" s="219"/>
    </row>
    <row r="8" spans="1:47">
      <c r="B8" s="65" t="s">
        <v>315</v>
      </c>
      <c r="C8" s="65"/>
      <c r="D8" s="224">
        <f>+'OF Statistics 2011-Q4 2021'!D60</f>
        <v>7.6</v>
      </c>
      <c r="E8" s="221">
        <v>7.6</v>
      </c>
      <c r="F8" s="221">
        <v>6.8</v>
      </c>
      <c r="G8" s="221">
        <v>5.6</v>
      </c>
      <c r="H8" s="221">
        <v>3.9</v>
      </c>
      <c r="I8" s="221">
        <v>3.6</v>
      </c>
      <c r="J8" s="221">
        <v>3</v>
      </c>
      <c r="K8" s="221">
        <v>2.4870000000000001</v>
      </c>
      <c r="L8" s="221">
        <v>2.0979999999999999</v>
      </c>
      <c r="M8" s="221"/>
      <c r="N8" s="220">
        <f>+'OF Statistics 2011-Q4 2021'!P60</f>
        <v>7.6</v>
      </c>
      <c r="O8" s="343">
        <f>+'OF Statistics 2011-Q4 2021'!Q60</f>
        <v>7.6</v>
      </c>
      <c r="P8" s="340">
        <f>+'OF Statistics 2011-Q4 2021'!R60</f>
        <v>7.6</v>
      </c>
      <c r="Q8" s="340">
        <f>+'OF Statistics 2011-Q4 2021'!S60</f>
        <v>7.6</v>
      </c>
      <c r="R8" s="340">
        <v>7.6</v>
      </c>
      <c r="S8" s="340">
        <v>6.8</v>
      </c>
      <c r="T8" s="340">
        <v>6.8</v>
      </c>
      <c r="U8" s="221">
        <v>6.8</v>
      </c>
      <c r="V8" s="221">
        <v>6.8</v>
      </c>
      <c r="W8" s="221">
        <v>5.6</v>
      </c>
      <c r="X8" s="221">
        <v>5.6</v>
      </c>
      <c r="Y8" s="221">
        <v>5.6</v>
      </c>
      <c r="Z8" s="221">
        <v>5.6</v>
      </c>
      <c r="AA8" s="221">
        <v>5.0999999999999996</v>
      </c>
      <c r="AB8" s="221">
        <v>5.0999999999999996</v>
      </c>
      <c r="AC8" s="221">
        <v>4.4000000000000004</v>
      </c>
      <c r="AD8" s="221">
        <v>3.9</v>
      </c>
      <c r="AE8" s="221">
        <v>3.8</v>
      </c>
      <c r="AF8" s="221">
        <v>3.8</v>
      </c>
      <c r="AG8" s="221">
        <v>3.6</v>
      </c>
      <c r="AH8" s="221">
        <v>3.6</v>
      </c>
      <c r="AI8" s="221">
        <v>3</v>
      </c>
      <c r="AJ8" s="221">
        <v>3</v>
      </c>
      <c r="AK8" s="221">
        <v>3</v>
      </c>
      <c r="AL8" s="221">
        <v>3</v>
      </c>
      <c r="AM8" s="221">
        <v>2.7</v>
      </c>
      <c r="AN8" s="221">
        <v>2.7</v>
      </c>
      <c r="AO8" s="221">
        <v>2.5</v>
      </c>
      <c r="AP8" s="219"/>
      <c r="AQ8" s="219"/>
      <c r="AR8" s="219"/>
      <c r="AS8" s="219"/>
      <c r="AT8" s="219"/>
      <c r="AU8" s="219"/>
    </row>
    <row r="9" spans="1:47">
      <c r="B9" s="65" t="s">
        <v>316</v>
      </c>
      <c r="C9" s="65"/>
      <c r="D9" s="224">
        <f>+'OF Statistics 2011-Q4 2021'!D61</f>
        <v>4</v>
      </c>
      <c r="E9" s="221">
        <v>4.4000000000000004</v>
      </c>
      <c r="F9" s="221">
        <v>3.6</v>
      </c>
      <c r="G9" s="221">
        <v>3</v>
      </c>
      <c r="H9" s="221">
        <v>2.5</v>
      </c>
      <c r="I9" s="221">
        <v>2</v>
      </c>
      <c r="J9" s="221">
        <v>1.7</v>
      </c>
      <c r="K9" s="221">
        <v>1.4</v>
      </c>
      <c r="L9" s="221">
        <v>1.3</v>
      </c>
      <c r="M9" s="221"/>
      <c r="N9" s="220">
        <f>+'OF Statistics 2011-Q4 2021'!P61</f>
        <v>4</v>
      </c>
      <c r="O9" s="343">
        <f>+'OF Statistics 2011-Q4 2021'!Q61</f>
        <v>4</v>
      </c>
      <c r="P9" s="340">
        <f>+'OF Statistics 2011-Q4 2021'!R61</f>
        <v>4</v>
      </c>
      <c r="Q9" s="340">
        <f>+'OF Statistics 2011-Q4 2021'!S61</f>
        <v>4.4000000000000004</v>
      </c>
      <c r="R9" s="340">
        <v>4.4000000000000004</v>
      </c>
      <c r="S9" s="340">
        <v>4.0999999999999996</v>
      </c>
      <c r="T9" s="340">
        <v>3.8</v>
      </c>
      <c r="U9" s="221">
        <v>3.6</v>
      </c>
      <c r="V9" s="221">
        <v>3.6</v>
      </c>
      <c r="W9" s="221">
        <v>3.6</v>
      </c>
      <c r="X9" s="221">
        <v>3.3</v>
      </c>
      <c r="Y9" s="221">
        <v>3</v>
      </c>
      <c r="Z9" s="221">
        <v>3</v>
      </c>
      <c r="AA9" s="221">
        <v>2.9</v>
      </c>
      <c r="AB9" s="221">
        <v>2.8</v>
      </c>
      <c r="AC9" s="221">
        <v>2.7</v>
      </c>
      <c r="AD9" s="221">
        <v>2.5</v>
      </c>
      <c r="AE9" s="221">
        <v>2.2999999999999998</v>
      </c>
      <c r="AF9" s="221">
        <v>2.2000000000000002</v>
      </c>
      <c r="AG9" s="221">
        <v>2.1</v>
      </c>
      <c r="AH9" s="221">
        <v>2</v>
      </c>
      <c r="AI9" s="221">
        <v>1.8</v>
      </c>
      <c r="AJ9" s="221">
        <v>1.7</v>
      </c>
      <c r="AK9" s="221">
        <v>1.7</v>
      </c>
      <c r="AL9" s="221">
        <v>1.7</v>
      </c>
      <c r="AM9" s="221">
        <v>1.7</v>
      </c>
      <c r="AN9" s="221">
        <v>1.6</v>
      </c>
      <c r="AO9" s="221">
        <v>1.4</v>
      </c>
      <c r="AP9" s="219"/>
      <c r="AQ9" s="219"/>
      <c r="AR9" s="219"/>
      <c r="AS9" s="219"/>
      <c r="AT9" s="219"/>
      <c r="AU9" s="219"/>
    </row>
    <row r="10" spans="1:47">
      <c r="B10" s="65" t="s">
        <v>317</v>
      </c>
      <c r="C10" s="65"/>
      <c r="D10" s="220">
        <f>+'OF Statistics 2011-Q4 2021'!D62</f>
        <v>9.14</v>
      </c>
      <c r="E10" s="222">
        <v>10</v>
      </c>
      <c r="F10" s="222">
        <v>9.1999999999999993</v>
      </c>
      <c r="G10" s="222">
        <v>9.1</v>
      </c>
      <c r="H10" s="222">
        <v>9.3000000000000007</v>
      </c>
      <c r="I10" s="222">
        <v>8.9</v>
      </c>
      <c r="J10" s="222">
        <v>9.6999999999999993</v>
      </c>
      <c r="K10" s="222">
        <v>9.1999999999999993</v>
      </c>
      <c r="L10" s="222">
        <v>9</v>
      </c>
      <c r="M10" s="222"/>
      <c r="N10" s="220">
        <f>+'OF Statistics 2011-Q4 2021'!P62</f>
        <v>10.55</v>
      </c>
      <c r="O10" s="340">
        <f>+'OF Statistics 2011-Q4 2021'!Q62</f>
        <v>7.62</v>
      </c>
      <c r="P10" s="340">
        <f>+'OF Statistics 2011-Q4 2021'!R62</f>
        <v>7.8257325186269897</v>
      </c>
      <c r="Q10" s="341">
        <f>+'OF Statistics 2011-Q4 2021'!S62</f>
        <v>10.5</v>
      </c>
      <c r="R10" s="341">
        <v>10.6</v>
      </c>
      <c r="S10" s="341">
        <v>8.6</v>
      </c>
      <c r="T10" s="341">
        <v>8.4</v>
      </c>
      <c r="U10" s="222">
        <v>12.5</v>
      </c>
      <c r="V10" s="222">
        <v>10</v>
      </c>
      <c r="W10" s="222">
        <v>8.5</v>
      </c>
      <c r="X10" s="222">
        <v>8</v>
      </c>
      <c r="Y10" s="222">
        <v>10.4</v>
      </c>
      <c r="Z10" s="222">
        <v>10.3</v>
      </c>
      <c r="AA10" s="222">
        <v>7.7</v>
      </c>
      <c r="AB10" s="222">
        <v>7.9</v>
      </c>
      <c r="AC10" s="222">
        <v>10.3</v>
      </c>
      <c r="AD10" s="222">
        <v>11</v>
      </c>
      <c r="AE10" s="222">
        <v>7.9</v>
      </c>
      <c r="AF10" s="222">
        <v>8.5</v>
      </c>
      <c r="AG10" s="222">
        <v>9.9</v>
      </c>
      <c r="AH10" s="222">
        <v>9.4</v>
      </c>
      <c r="AI10" s="222">
        <v>8.1</v>
      </c>
      <c r="AJ10" s="222">
        <v>7.8</v>
      </c>
      <c r="AK10" s="222">
        <v>10.199999999999999</v>
      </c>
      <c r="AL10" s="222"/>
      <c r="AM10" s="222"/>
      <c r="AN10" s="222"/>
      <c r="AO10" s="222"/>
      <c r="AP10" s="219"/>
      <c r="AQ10" s="219"/>
      <c r="AR10" s="219"/>
      <c r="AS10" s="219"/>
      <c r="AT10" s="219"/>
      <c r="AU10" s="219"/>
    </row>
    <row r="11" spans="1:47">
      <c r="B11" s="65" t="s">
        <v>318</v>
      </c>
      <c r="C11" s="65"/>
      <c r="D11" s="397">
        <f>+'OF Statistics 2011-Q4 2021'!D63</f>
        <v>0.39240000000000003</v>
      </c>
      <c r="E11" s="223">
        <v>0.45</v>
      </c>
      <c r="F11" s="223">
        <v>0.42</v>
      </c>
      <c r="G11" s="223">
        <v>0.42</v>
      </c>
      <c r="H11" s="223">
        <v>0.44</v>
      </c>
      <c r="I11" s="223">
        <v>0.41</v>
      </c>
      <c r="J11" s="223">
        <v>0.45</v>
      </c>
      <c r="K11" s="223">
        <v>0.44</v>
      </c>
      <c r="L11" s="223">
        <v>0.42</v>
      </c>
      <c r="M11" s="223"/>
      <c r="N11" s="450">
        <f>+'OF Statistics 2011-Q4 2021'!P63</f>
        <v>0.5252</v>
      </c>
      <c r="O11" s="342">
        <f>+'OF Statistics 2011-Q4 2021'!Q63</f>
        <v>0.26840000000000003</v>
      </c>
      <c r="P11" s="431">
        <f>+'OF Statistics 2011-Q4 2021'!R63</f>
        <v>0.28683008781355201</v>
      </c>
      <c r="Q11" s="342">
        <f>+'OF Statistics 2011-Q4 2021'!S63</f>
        <v>0.496</v>
      </c>
      <c r="R11" s="342">
        <v>0.53</v>
      </c>
      <c r="S11" s="342">
        <v>0.35</v>
      </c>
      <c r="T11" s="342">
        <v>0.32</v>
      </c>
      <c r="U11" s="223">
        <v>0.6</v>
      </c>
      <c r="V11" s="223">
        <v>0.5</v>
      </c>
      <c r="W11" s="223">
        <v>0.37</v>
      </c>
      <c r="X11" s="223">
        <v>0.31</v>
      </c>
      <c r="Y11" s="223">
        <v>0.51</v>
      </c>
      <c r="Z11" s="223">
        <v>0.53</v>
      </c>
      <c r="AA11" s="223">
        <v>0.32</v>
      </c>
      <c r="AB11" s="223">
        <v>0.31</v>
      </c>
      <c r="AC11" s="223">
        <v>0.55000000000000004</v>
      </c>
      <c r="AD11" s="223">
        <v>0.54</v>
      </c>
      <c r="AE11" s="223">
        <v>0.34</v>
      </c>
      <c r="AF11" s="223">
        <v>0.38</v>
      </c>
      <c r="AG11" s="223">
        <v>0.5</v>
      </c>
      <c r="AH11" s="223">
        <v>0.49</v>
      </c>
      <c r="AI11" s="223">
        <v>0.35</v>
      </c>
      <c r="AJ11" s="223">
        <v>0.34</v>
      </c>
      <c r="AK11" s="223">
        <v>0.46</v>
      </c>
      <c r="AL11" s="223">
        <v>0.5</v>
      </c>
      <c r="AM11" s="223">
        <v>0.36</v>
      </c>
      <c r="AN11" s="223">
        <v>0.42</v>
      </c>
      <c r="AO11" s="223">
        <v>0.55000000000000004</v>
      </c>
      <c r="AP11" s="219"/>
      <c r="AQ11" s="219"/>
      <c r="AR11" s="219"/>
      <c r="AS11" s="219"/>
      <c r="AT11" s="219"/>
      <c r="AU11" s="219"/>
    </row>
    <row r="12" spans="1:47">
      <c r="B12" s="65" t="s">
        <v>319</v>
      </c>
      <c r="C12" s="65"/>
      <c r="D12" s="397">
        <f>+'OF Statistics 2011-Q4 2021'!D64</f>
        <v>0.94230000000000003</v>
      </c>
      <c r="E12" s="223">
        <v>0.94</v>
      </c>
      <c r="F12" s="223">
        <v>0.93</v>
      </c>
      <c r="G12" s="223">
        <v>0.93</v>
      </c>
      <c r="H12" s="223">
        <v>0.93</v>
      </c>
      <c r="I12" s="223">
        <v>0.92</v>
      </c>
      <c r="J12" s="223">
        <v>0.93</v>
      </c>
      <c r="K12" s="223">
        <v>0.94</v>
      </c>
      <c r="L12" s="223">
        <v>0.93300000000000005</v>
      </c>
      <c r="M12" s="223"/>
      <c r="N12" s="450">
        <f>+'OF Statistics 2011-Q4 2021'!P64</f>
        <v>0.94879999999999998</v>
      </c>
      <c r="O12" s="342">
        <f>+'OF Statistics 2011-Q4 2021'!Q64</f>
        <v>0.92559999999999998</v>
      </c>
      <c r="P12" s="431">
        <f>+'OF Statistics 2011-Q4 2021'!R64</f>
        <v>0.92907588513023998</v>
      </c>
      <c r="Q12" s="342">
        <f>+'OF Statistics 2011-Q4 2021'!S64</f>
        <v>0.95199999999999996</v>
      </c>
      <c r="R12" s="342">
        <v>0.94</v>
      </c>
      <c r="S12" s="342">
        <v>0.94</v>
      </c>
      <c r="T12" s="342">
        <v>0.95</v>
      </c>
      <c r="U12" s="223">
        <v>0.93</v>
      </c>
      <c r="V12" s="223">
        <v>0.93</v>
      </c>
      <c r="W12" s="223">
        <v>0.93</v>
      </c>
      <c r="X12" s="223">
        <v>0.87</v>
      </c>
      <c r="Y12" s="223">
        <v>0.96</v>
      </c>
      <c r="Z12" s="223">
        <v>0.93</v>
      </c>
      <c r="AA12" s="223">
        <v>0.92</v>
      </c>
      <c r="AB12" s="223">
        <v>0.93</v>
      </c>
      <c r="AC12" s="223">
        <v>0.94</v>
      </c>
      <c r="AD12" s="223">
        <v>0.92</v>
      </c>
      <c r="AE12" s="223">
        <v>0.92</v>
      </c>
      <c r="AF12" s="223">
        <v>0.93</v>
      </c>
      <c r="AG12" s="223">
        <v>0.93</v>
      </c>
      <c r="AH12" s="223">
        <v>0.94</v>
      </c>
      <c r="AI12" s="223">
        <v>0.92</v>
      </c>
      <c r="AJ12" s="223">
        <v>0.94</v>
      </c>
      <c r="AK12" s="223">
        <v>0.89</v>
      </c>
      <c r="AL12" s="223">
        <v>0.9</v>
      </c>
      <c r="AM12" s="223">
        <v>0.93</v>
      </c>
      <c r="AN12" s="223">
        <v>0.94</v>
      </c>
      <c r="AO12" s="223">
        <v>0.94</v>
      </c>
      <c r="AP12" s="219"/>
      <c r="AQ12" s="219"/>
      <c r="AR12" s="219"/>
      <c r="AS12" s="219"/>
      <c r="AT12" s="219"/>
      <c r="AU12" s="219"/>
    </row>
    <row r="13" spans="1:47">
      <c r="B13" s="65" t="s">
        <v>491</v>
      </c>
      <c r="C13" s="65"/>
      <c r="D13" s="451">
        <f>+'OF Statistics 2011-Q4 2021'!D46</f>
        <v>13808.1</v>
      </c>
      <c r="E13" s="219">
        <f>+'OF Statistics 2011-Q4 2021'!E46</f>
        <v>15247.765848335877</v>
      </c>
      <c r="F13" s="219">
        <f>+'OF Statistics 2011-Q4 2021'!F46</f>
        <v>11965</v>
      </c>
      <c r="G13" s="219">
        <f>+'OF Statistics 2011-Q4 2021'!G46</f>
        <v>10041.5</v>
      </c>
      <c r="H13" s="219">
        <f>+'OF Statistics 2011-Q4 2021'!H46</f>
        <v>8512</v>
      </c>
      <c r="I13" s="219">
        <f>+'OF Statistics 2011-Q4 2021'!I46</f>
        <v>6044</v>
      </c>
      <c r="J13" s="219">
        <f>+'OF Statistics 2011-Q4 2021'!J46</f>
        <v>5791</v>
      </c>
      <c r="K13" s="219">
        <f>+'OF Statistics 2011-Q4 2021'!K46</f>
        <v>5000</v>
      </c>
      <c r="L13" s="219">
        <f>+'OF Statistics 2011-Q4 2021'!L46</f>
        <v>5317</v>
      </c>
      <c r="M13" s="221"/>
      <c r="N13" s="451">
        <f>+'OF Statistics 2011-Q4 2021'!P46</f>
        <v>4452.05</v>
      </c>
      <c r="O13" s="452">
        <f>+'OF Statistics 2011-Q4 2021'!Q46</f>
        <v>2286.09</v>
      </c>
      <c r="P13" s="453">
        <f>+'OF Statistics 2011-Q4 2021'!R46</f>
        <v>2521.3307429248684</v>
      </c>
      <c r="Q13" s="453">
        <f>+'OF Statistics 2011-Q4 2021'!S46</f>
        <v>4548.5344397609642</v>
      </c>
      <c r="R13" s="453">
        <f>+'OF Statistics 2011-Q4 2021'!T46</f>
        <v>4912.0002362000023</v>
      </c>
      <c r="S13" s="453">
        <f>+'OF Statistics 2011-Q4 2021'!U46</f>
        <v>3164.2999999999997</v>
      </c>
      <c r="T13" s="453">
        <f>+'OF Statistics 2011-Q4 2021'!V46</f>
        <v>2579.6678504000006</v>
      </c>
      <c r="U13" s="453">
        <f>+'OF Statistics 2011-Q4 2021'!W46</f>
        <v>4592</v>
      </c>
      <c r="V13" s="453">
        <f>+'OF Statistics 2011-Q4 2021'!X46</f>
        <v>3931</v>
      </c>
      <c r="W13" s="453">
        <f>+'OF Statistics 2011-Q4 2021'!Y46</f>
        <v>2773.7999999999997</v>
      </c>
      <c r="X13" s="453">
        <f>+'OF Statistics 2011-Q4 2021'!Z46</f>
        <v>2154.5000000000005</v>
      </c>
      <c r="Y13" s="453">
        <f>+'OF Statistics 2011-Q4 2021'!AA46</f>
        <v>3105.5</v>
      </c>
      <c r="Z13" s="453">
        <f>+'OF Statistics 2011-Q4 2021'!AB46</f>
        <v>3317</v>
      </c>
      <c r="AA13" s="453">
        <f>+'OF Statistics 2011-Q4 2021'!AC46</f>
        <v>1936.3999999999999</v>
      </c>
      <c r="AB13" s="453">
        <f>+'OF Statistics 2011-Q4 2021'!AD46</f>
        <v>1817</v>
      </c>
      <c r="AC13" s="453">
        <f>+'OF Statistics 2011-Q4 2021'!AE46</f>
        <v>2971</v>
      </c>
      <c r="AD13" s="453">
        <f>+'OF Statistics 2011-Q4 2021'!AF46</f>
        <v>2895</v>
      </c>
      <c r="AE13" s="453">
        <f>+'OF Statistics 2011-Q4 2021'!AG46</f>
        <v>1690</v>
      </c>
      <c r="AF13" s="453">
        <f>+'OF Statistics 2011-Q4 2021'!AH46</f>
        <v>1784</v>
      </c>
      <c r="AG13" s="453">
        <f>+'OF Statistics 2011-Q4 2021'!AI46</f>
        <v>2143</v>
      </c>
      <c r="AH13" s="453">
        <f>+'OF Statistics 2011-Q4 2021'!AJ46</f>
        <v>1840</v>
      </c>
      <c r="AI13" s="453">
        <f>+'OF Statistics 2011-Q4 2021'!AK46</f>
        <v>1332</v>
      </c>
      <c r="AJ13" s="453">
        <f>+'OF Statistics 2011-Q4 2021'!AL46</f>
        <v>1212</v>
      </c>
      <c r="AK13" s="453">
        <f>+'OF Statistics 2011-Q4 2021'!AM46</f>
        <v>1660</v>
      </c>
      <c r="AL13" s="453">
        <f>+'OF Statistics 2011-Q4 2021'!AN46</f>
        <v>1548</v>
      </c>
      <c r="AM13" s="453">
        <f>+'OF Statistics 2011-Q4 2021'!AO46</f>
        <v>1290</v>
      </c>
      <c r="AN13" s="453">
        <f>+'OF Statistics 2011-Q4 2021'!AP46</f>
        <v>1365</v>
      </c>
      <c r="AO13" s="453">
        <f>+'OF Statistics 2011-Q4 2021'!AQ46</f>
        <v>1588</v>
      </c>
      <c r="AP13" s="215"/>
      <c r="AQ13" s="216"/>
      <c r="AR13" s="215"/>
      <c r="AS13" s="216"/>
      <c r="AT13" s="215"/>
      <c r="AU13" s="216"/>
    </row>
    <row r="14" spans="1:47">
      <c r="B14" s="65" t="s">
        <v>492</v>
      </c>
      <c r="C14" s="65"/>
      <c r="D14" s="454">
        <f>+'OF Statistics 2011-Q4 2021'!D56</f>
        <v>25019.53</v>
      </c>
      <c r="E14" s="455">
        <f>+'OF Statistics 2011-Q4 2021'!E56</f>
        <v>29151.924378981901</v>
      </c>
      <c r="F14" s="455">
        <f>+'OF Statistics 2011-Q4 2021'!F56</f>
        <v>27615</v>
      </c>
      <c r="G14" s="455">
        <f>+'OF Statistics 2011-Q4 2021'!G56</f>
        <v>27434</v>
      </c>
      <c r="H14" s="221"/>
      <c r="I14" s="221"/>
      <c r="J14" s="221"/>
      <c r="K14" s="221"/>
      <c r="L14" s="221"/>
      <c r="M14" s="221"/>
      <c r="N14" s="454">
        <f>+'OF Statistics 2011-Q4 2021'!P56</f>
        <v>8790.73</v>
      </c>
      <c r="O14" s="453">
        <f>+'OF Statistics 2011-Q4 2021'!Q56</f>
        <v>4802.6000000000004</v>
      </c>
      <c r="P14" s="345">
        <f>+'OF Statistics 2011-Q4 2021'!R56</f>
        <v>4541.4129508960004</v>
      </c>
      <c r="Q14" s="345">
        <f>+'OF Statistics 2011-Q4 2021'!S56</f>
        <v>6885</v>
      </c>
      <c r="R14" s="345">
        <f>+'OF Statistics 2011-Q4 2021'!T56</f>
        <v>8560.5809460467899</v>
      </c>
      <c r="S14" s="345">
        <f>+'OF Statistics 2011-Q4 2021'!U56</f>
        <v>6282</v>
      </c>
      <c r="T14" s="345">
        <f>+'OF Statistics 2011-Q4 2021'!V56</f>
        <v>5519</v>
      </c>
      <c r="U14" s="345">
        <f>+'OF Statistics 2011-Q4 2021'!W56</f>
        <v>8790</v>
      </c>
      <c r="V14" s="345">
        <f>+'OF Statistics 2011-Q4 2021'!X56</f>
        <v>7682</v>
      </c>
      <c r="W14" s="345">
        <f>+'OF Statistics 2011-Q4 2021'!Y56</f>
        <v>7003</v>
      </c>
      <c r="X14" s="345">
        <f>+'OF Statistics 2011-Q4 2021'!Z56</f>
        <v>5700</v>
      </c>
      <c r="Y14" s="345">
        <f>+'OF Statistics 2011-Q4 2021'!AA56</f>
        <v>7229</v>
      </c>
      <c r="Z14" s="345">
        <f>+'OF Statistics 2011-Q4 2021'!AB56</f>
        <v>7692</v>
      </c>
      <c r="AA14" s="345">
        <f>+'OF Statistics 2011-Q4 2021'!AC56</f>
        <v>5206</v>
      </c>
      <c r="AB14" s="345">
        <f>+'OF Statistics 2011-Q4 2021'!AD56</f>
        <v>5360</v>
      </c>
      <c r="AC14" s="345">
        <f>+'OF Statistics 2011-Q4 2021'!AE56</f>
        <v>9176</v>
      </c>
      <c r="AD14" s="221"/>
      <c r="AE14" s="221"/>
      <c r="AF14" s="221"/>
      <c r="AG14" s="221"/>
      <c r="AH14" s="221"/>
      <c r="AI14" s="221"/>
      <c r="AJ14" s="221"/>
      <c r="AK14" s="221"/>
      <c r="AL14" s="221"/>
      <c r="AM14" s="221"/>
      <c r="AN14" s="221"/>
      <c r="AO14" s="221"/>
      <c r="AP14" s="219"/>
      <c r="AQ14" s="219"/>
      <c r="AR14" s="219"/>
      <c r="AS14" s="219"/>
      <c r="AT14" s="219"/>
      <c r="AU14" s="219"/>
    </row>
    <row r="15" spans="1:47">
      <c r="B15" s="217" t="s">
        <v>321</v>
      </c>
      <c r="C15" s="208"/>
      <c r="D15" s="217"/>
      <c r="E15" s="217"/>
      <c r="F15" s="217"/>
      <c r="G15" s="217"/>
      <c r="H15" s="217"/>
      <c r="I15" s="218"/>
      <c r="J15" s="218"/>
      <c r="K15" s="218"/>
      <c r="L15" s="218"/>
      <c r="M15" s="237"/>
      <c r="N15" s="217"/>
      <c r="O15" s="339"/>
      <c r="P15" s="339"/>
      <c r="Q15" s="339"/>
      <c r="R15" s="339"/>
      <c r="S15" s="339"/>
      <c r="T15" s="339"/>
      <c r="U15" s="217"/>
      <c r="V15" s="217"/>
      <c r="W15" s="217"/>
      <c r="X15" s="217"/>
      <c r="Y15" s="217"/>
      <c r="Z15" s="217"/>
      <c r="AA15" s="217"/>
      <c r="AB15" s="217"/>
      <c r="AC15" s="217"/>
      <c r="AD15" s="217"/>
      <c r="AE15" s="217"/>
      <c r="AF15" s="217"/>
      <c r="AG15" s="218"/>
      <c r="AH15" s="218"/>
      <c r="AI15" s="218"/>
      <c r="AJ15" s="218"/>
      <c r="AK15" s="218"/>
      <c r="AL15" s="218"/>
      <c r="AM15" s="218"/>
      <c r="AN15" s="218"/>
      <c r="AO15" s="218"/>
      <c r="AP15" s="219"/>
      <c r="AQ15" s="219"/>
      <c r="AR15" s="219"/>
      <c r="AS15" s="219"/>
      <c r="AT15" s="219"/>
      <c r="AU15" s="219"/>
    </row>
    <row r="16" spans="1:47">
      <c r="B16" s="65" t="s">
        <v>523</v>
      </c>
      <c r="C16" s="65"/>
      <c r="D16" s="224">
        <f>+'ON Statistics Q4 2018-Q4 2021'!D49</f>
        <v>4.7</v>
      </c>
      <c r="E16" s="221">
        <v>3.4</v>
      </c>
      <c r="F16" s="221">
        <v>2.1</v>
      </c>
      <c r="G16" s="221">
        <v>1</v>
      </c>
      <c r="H16" s="219"/>
      <c r="I16" s="219"/>
      <c r="J16" s="219"/>
      <c r="K16" s="219"/>
      <c r="L16" s="219"/>
      <c r="M16" s="219"/>
      <c r="N16" s="224">
        <f>+'ON Statistics Q4 2018-Q4 2021'!I49</f>
        <v>4.7</v>
      </c>
      <c r="O16" s="343">
        <f>+'ON Statistics Q4 2018-Q4 2021'!J49</f>
        <v>4.5999999999999996</v>
      </c>
      <c r="P16" s="340">
        <f>+'ON Statistics Q4 2018-Q4 2021'!K49</f>
        <v>4.5999999999999996</v>
      </c>
      <c r="Q16" s="340">
        <f>+'ON Statistics Q4 2018-Q4 2021'!L49</f>
        <v>3.9</v>
      </c>
      <c r="R16" s="340">
        <v>3.4</v>
      </c>
      <c r="S16" s="340">
        <v>2.7</v>
      </c>
      <c r="T16" s="340">
        <v>2.1</v>
      </c>
      <c r="U16" s="221">
        <v>2.1</v>
      </c>
      <c r="V16" s="221">
        <v>2.1</v>
      </c>
      <c r="W16" s="221">
        <v>1.7</v>
      </c>
      <c r="X16" s="221">
        <v>1.4</v>
      </c>
      <c r="Y16" s="221">
        <v>1</v>
      </c>
      <c r="Z16" s="221">
        <v>1</v>
      </c>
      <c r="AA16" s="219"/>
      <c r="AB16" s="219"/>
      <c r="AC16" s="219"/>
      <c r="AD16" s="219"/>
      <c r="AE16" s="219"/>
      <c r="AF16" s="219"/>
      <c r="AG16" s="219"/>
      <c r="AH16" s="221"/>
      <c r="AI16" s="221"/>
      <c r="AJ16" s="221"/>
      <c r="AK16" s="221"/>
      <c r="AL16" s="221"/>
      <c r="AM16" s="221"/>
      <c r="AN16" s="221"/>
      <c r="AO16" s="221"/>
      <c r="AP16" s="219"/>
      <c r="AQ16" s="219"/>
      <c r="AR16" s="219"/>
      <c r="AS16" s="219"/>
      <c r="AT16" s="219"/>
      <c r="AU16" s="219"/>
    </row>
    <row r="17" spans="2:47">
      <c r="B17" s="65" t="s">
        <v>444</v>
      </c>
      <c r="C17" s="65"/>
      <c r="D17" s="224">
        <f>+'ON Statistics Q4 2018-Q4 2021'!D50</f>
        <v>3.4</v>
      </c>
      <c r="E17" s="225">
        <v>1.7</v>
      </c>
      <c r="F17" s="225">
        <v>1</v>
      </c>
      <c r="G17" s="225">
        <v>0.8</v>
      </c>
      <c r="H17" s="219"/>
      <c r="I17" s="219"/>
      <c r="J17" s="219"/>
      <c r="K17" s="219"/>
      <c r="L17" s="219"/>
      <c r="M17" s="219"/>
      <c r="N17" s="224">
        <f>+'ON Statistics Q4 2018-Q4 2021'!I50</f>
        <v>3.4</v>
      </c>
      <c r="O17" s="343">
        <f>+'ON Statistics Q4 2018-Q4 2021'!J50</f>
        <v>3</v>
      </c>
      <c r="P17" s="343">
        <v>2.5</v>
      </c>
      <c r="Q17" s="343">
        <f>+'ON Statistics Q4 2018-Q4 2021'!L50</f>
        <v>1.7</v>
      </c>
      <c r="R17" s="343">
        <v>1.7</v>
      </c>
      <c r="S17" s="343">
        <v>1.7</v>
      </c>
      <c r="T17" s="343">
        <v>1.6</v>
      </c>
      <c r="U17" s="225">
        <v>1.3</v>
      </c>
      <c r="V17" s="225">
        <v>1</v>
      </c>
      <c r="W17" s="225">
        <v>1</v>
      </c>
      <c r="X17" s="225">
        <v>0.8</v>
      </c>
      <c r="Y17" s="225">
        <v>0.8</v>
      </c>
      <c r="Z17" s="225">
        <v>0.8</v>
      </c>
      <c r="AA17" s="219"/>
      <c r="AB17" s="219"/>
      <c r="AC17" s="219"/>
      <c r="AD17" s="219"/>
      <c r="AE17" s="219"/>
      <c r="AF17" s="219"/>
      <c r="AG17" s="219"/>
      <c r="AH17" s="221"/>
      <c r="AI17" s="221"/>
      <c r="AJ17" s="221"/>
      <c r="AK17" s="221"/>
      <c r="AL17" s="221"/>
      <c r="AM17" s="221"/>
      <c r="AN17" s="221"/>
      <c r="AO17" s="221"/>
      <c r="AP17" s="219"/>
      <c r="AQ17" s="219"/>
      <c r="AR17" s="219"/>
      <c r="AS17" s="219"/>
      <c r="AT17" s="219"/>
      <c r="AU17" s="219"/>
    </row>
    <row r="18" spans="2:47">
      <c r="B18" s="65" t="s">
        <v>322</v>
      </c>
      <c r="C18" s="65"/>
      <c r="D18" s="224">
        <f>+'ON Statistics Q4 2018-Q4 2021'!D51</f>
        <v>3.3</v>
      </c>
      <c r="E18" s="225">
        <v>1.7</v>
      </c>
      <c r="F18" s="225">
        <v>1</v>
      </c>
      <c r="G18" s="225">
        <v>0.8</v>
      </c>
      <c r="H18" s="219"/>
      <c r="I18" s="219"/>
      <c r="J18" s="219"/>
      <c r="K18" s="219"/>
      <c r="L18" s="219"/>
      <c r="M18" s="219"/>
      <c r="N18" s="224">
        <f>+'ON Statistics Q4 2018-Q4 2021'!I51</f>
        <v>3.3</v>
      </c>
      <c r="O18" s="343">
        <f>+'ON Statistics Q4 2018-Q4 2021'!J51</f>
        <v>3</v>
      </c>
      <c r="P18" s="343">
        <f>+'ON Statistics Q4 2018-Q4 2021'!K51</f>
        <v>2.4</v>
      </c>
      <c r="Q18" s="343">
        <f>+'ON Statistics Q4 2018-Q4 2021'!L51</f>
        <v>1.7</v>
      </c>
      <c r="R18" s="343">
        <v>1.7</v>
      </c>
      <c r="S18" s="343">
        <v>1.7</v>
      </c>
      <c r="T18" s="343">
        <v>1.6</v>
      </c>
      <c r="U18" s="225">
        <v>1.3</v>
      </c>
      <c r="V18" s="225">
        <v>1</v>
      </c>
      <c r="W18" s="225">
        <v>1</v>
      </c>
      <c r="X18" s="225">
        <v>0.8</v>
      </c>
      <c r="Y18" s="225">
        <v>0.8</v>
      </c>
      <c r="Z18" s="225">
        <v>0.8</v>
      </c>
      <c r="AA18" s="219"/>
      <c r="AB18" s="219"/>
      <c r="AC18" s="219"/>
      <c r="AD18" s="219"/>
      <c r="AE18" s="219"/>
      <c r="AF18" s="219"/>
      <c r="AG18" s="219"/>
      <c r="AH18" s="221"/>
      <c r="AI18" s="221"/>
      <c r="AJ18" s="221"/>
      <c r="AK18" s="221"/>
      <c r="AL18" s="221"/>
      <c r="AM18" s="221"/>
      <c r="AN18" s="221"/>
      <c r="AO18" s="221"/>
      <c r="AP18" s="219"/>
      <c r="AQ18" s="219"/>
      <c r="AR18" s="219"/>
      <c r="AS18" s="219"/>
      <c r="AT18" s="219"/>
      <c r="AU18" s="219"/>
    </row>
    <row r="19" spans="2:47">
      <c r="B19" s="65" t="s">
        <v>458</v>
      </c>
      <c r="C19" s="65"/>
      <c r="D19" s="434">
        <f>+'ON Statistics Q4 2018-Q4 2021'!D52</f>
        <v>7.37</v>
      </c>
      <c r="E19" s="221">
        <v>7.6</v>
      </c>
      <c r="F19" s="221">
        <v>7.3</v>
      </c>
      <c r="G19" s="221">
        <v>7.3</v>
      </c>
      <c r="H19" s="219"/>
      <c r="I19" s="219"/>
      <c r="J19" s="219"/>
      <c r="K19" s="219"/>
      <c r="L19" s="219"/>
      <c r="M19" s="219"/>
      <c r="N19" s="434">
        <f>+'ON Statistics Q4 2018-Q4 2021'!I52</f>
        <v>7.9</v>
      </c>
      <c r="O19" s="341">
        <f>+'ON Statistics Q4 2018-Q4 2021'!J52</f>
        <v>6.4391701114334667</v>
      </c>
      <c r="P19" s="340">
        <f>+'ON Statistics Q4 2018-Q4 2021'!K52</f>
        <v>7.3</v>
      </c>
      <c r="Q19" s="340">
        <f>+'ON Statistics Q4 2018-Q4 2021'!L52</f>
        <v>7.7</v>
      </c>
      <c r="R19" s="340">
        <v>8</v>
      </c>
      <c r="S19" s="340">
        <v>6.7</v>
      </c>
      <c r="T19" s="340">
        <v>8</v>
      </c>
      <c r="U19" s="221">
        <v>7.5</v>
      </c>
      <c r="V19" s="221">
        <v>7.3</v>
      </c>
      <c r="W19" s="221">
        <v>6.6</v>
      </c>
      <c r="X19" s="221">
        <v>7.7</v>
      </c>
      <c r="Y19" s="221">
        <v>7.8</v>
      </c>
      <c r="Z19" s="221">
        <v>7.3</v>
      </c>
      <c r="AA19" s="219"/>
      <c r="AB19" s="219"/>
      <c r="AC19" s="219"/>
      <c r="AD19" s="219"/>
      <c r="AE19" s="219"/>
      <c r="AF19" s="219"/>
      <c r="AG19" s="219"/>
      <c r="AH19" s="221"/>
      <c r="AI19" s="221"/>
      <c r="AJ19" s="221"/>
      <c r="AK19" s="221"/>
      <c r="AL19" s="221"/>
      <c r="AM19" s="221"/>
      <c r="AN19" s="221"/>
      <c r="AO19" s="221"/>
      <c r="AP19" s="219"/>
      <c r="AQ19" s="219"/>
      <c r="AR19" s="219"/>
      <c r="AS19" s="219"/>
      <c r="AT19" s="219"/>
      <c r="AU19" s="219"/>
    </row>
    <row r="20" spans="2:47">
      <c r="B20" s="65" t="s">
        <v>457</v>
      </c>
      <c r="C20" s="65"/>
      <c r="D20" s="397">
        <f>+'ON Statistics Q4 2018-Q4 2021'!D54</f>
        <v>0.42</v>
      </c>
      <c r="E20" s="223">
        <v>0.45</v>
      </c>
      <c r="F20" s="223">
        <v>0.45</v>
      </c>
      <c r="G20" s="223">
        <v>0.41</v>
      </c>
      <c r="H20" s="219"/>
      <c r="I20" s="219"/>
      <c r="J20" s="219"/>
      <c r="K20" s="219"/>
      <c r="L20" s="219"/>
      <c r="M20" s="219"/>
      <c r="N20" s="397">
        <f>+'ON Statistics Q4 2018-Q4 2021'!I54</f>
        <v>0.47</v>
      </c>
      <c r="O20" s="342">
        <f>+'ON Statistics Q4 2018-Q4 2021'!J54</f>
        <v>0.33405466415793789</v>
      </c>
      <c r="P20" s="342">
        <f>+'ON Statistics Q4 2018-Q4 2021'!K54</f>
        <v>0.45</v>
      </c>
      <c r="Q20" s="342">
        <f>+'ON Statistics Q4 2018-Q4 2021'!L54</f>
        <v>0.45</v>
      </c>
      <c r="R20" s="342">
        <v>0.5</v>
      </c>
      <c r="S20" s="342">
        <v>0.36</v>
      </c>
      <c r="T20" s="342">
        <v>0.49</v>
      </c>
      <c r="U20" s="223">
        <v>0.44</v>
      </c>
      <c r="V20" s="223">
        <v>0.46</v>
      </c>
      <c r="W20" s="223">
        <v>0.39</v>
      </c>
      <c r="X20" s="223">
        <v>0.47</v>
      </c>
      <c r="Y20" s="223">
        <v>0.47</v>
      </c>
      <c r="Z20" s="223">
        <v>0.41</v>
      </c>
      <c r="AA20" s="219"/>
      <c r="AB20" s="219"/>
      <c r="AC20" s="219"/>
      <c r="AD20" s="219"/>
      <c r="AE20" s="219"/>
      <c r="AF20" s="219"/>
      <c r="AG20" s="219"/>
      <c r="AH20" s="221"/>
      <c r="AI20" s="221"/>
      <c r="AJ20" s="221"/>
      <c r="AK20" s="221"/>
      <c r="AL20" s="221"/>
      <c r="AM20" s="221"/>
      <c r="AN20" s="221"/>
      <c r="AO20" s="221"/>
      <c r="AP20" s="219"/>
      <c r="AQ20" s="219"/>
      <c r="AR20" s="219"/>
      <c r="AS20" s="219"/>
      <c r="AT20" s="219"/>
      <c r="AU20" s="219"/>
    </row>
    <row r="21" spans="2:47">
      <c r="B21" s="65" t="s">
        <v>459</v>
      </c>
      <c r="C21" s="65"/>
      <c r="D21" s="435">
        <f>+'ON Statistics Q4 2018-Q4 2021'!D57</f>
        <v>0.96</v>
      </c>
      <c r="E21" s="223">
        <v>0.96</v>
      </c>
      <c r="F21" s="223">
        <v>0.98</v>
      </c>
      <c r="G21" s="223">
        <v>0.98</v>
      </c>
      <c r="H21" s="219"/>
      <c r="I21" s="219"/>
      <c r="J21" s="219"/>
      <c r="K21" s="219"/>
      <c r="L21" s="219"/>
      <c r="M21" s="219"/>
      <c r="N21" s="435">
        <f>+'ON Statistics Q4 2018-Q4 2021'!I57</f>
        <v>0.96</v>
      </c>
      <c r="O21" s="447">
        <f>+'ON Statistics Q4 2018-Q4 2021'!J57</f>
        <v>0.97699740528748458</v>
      </c>
      <c r="P21" s="342">
        <f>+'ON Statistics Q4 2018-Q4 2021'!K57</f>
        <v>0.97</v>
      </c>
      <c r="Q21" s="342">
        <f>+'ON Statistics Q4 2018-Q4 2021'!L57</f>
        <v>0.93</v>
      </c>
      <c r="R21" s="342">
        <v>0.95</v>
      </c>
      <c r="S21" s="342">
        <v>0.97</v>
      </c>
      <c r="T21" s="342">
        <v>0.96</v>
      </c>
      <c r="U21" s="223">
        <v>0.95</v>
      </c>
      <c r="V21" s="223">
        <v>0.98</v>
      </c>
      <c r="W21" s="223">
        <v>0.98</v>
      </c>
      <c r="X21" s="223">
        <v>0.97</v>
      </c>
      <c r="Y21" s="223">
        <v>0.97</v>
      </c>
      <c r="Z21" s="223">
        <v>0.98</v>
      </c>
      <c r="AA21" s="219"/>
      <c r="AB21" s="219"/>
      <c r="AC21" s="219"/>
      <c r="AD21" s="219"/>
      <c r="AE21" s="219"/>
      <c r="AF21" s="219"/>
      <c r="AG21" s="219"/>
      <c r="AH21" s="221"/>
      <c r="AI21" s="221"/>
      <c r="AJ21" s="221"/>
      <c r="AK21" s="221"/>
      <c r="AL21" s="221"/>
      <c r="AM21" s="221"/>
      <c r="AN21" s="221"/>
      <c r="AO21" s="221"/>
      <c r="AP21" s="219"/>
      <c r="AQ21" s="219"/>
      <c r="AR21" s="219"/>
      <c r="AS21" s="219"/>
      <c r="AT21" s="219"/>
      <c r="AU21" s="219"/>
    </row>
    <row r="22" spans="2:47">
      <c r="B22" s="65" t="s">
        <v>493</v>
      </c>
      <c r="C22" s="65"/>
      <c r="D22" s="454">
        <f>+'ON Statistics Q4 2018-Q4 2021'!D46</f>
        <v>8352.2000000000007</v>
      </c>
      <c r="E22" s="455">
        <f>+'ON Statistics Q4 2018-Q4 2021'!E46</f>
        <v>5739.2850732238649</v>
      </c>
      <c r="F22" s="455">
        <f>+'ON Statistics Q4 2018-Q4 2021'!F46</f>
        <v>3513</v>
      </c>
      <c r="G22" s="455">
        <f>+'ON Statistics Q4 2018-Q4 2021'!G46</f>
        <v>551.69999999999993</v>
      </c>
      <c r="H22" s="219"/>
      <c r="I22" s="219"/>
      <c r="J22" s="219"/>
      <c r="K22" s="219"/>
      <c r="L22" s="219"/>
      <c r="M22" s="219"/>
      <c r="N22" s="454">
        <f>+'ON Statistics Q4 2018-Q4 2021'!I46</f>
        <v>2818.25</v>
      </c>
      <c r="O22" s="453">
        <f>+'ON Statistics Q4 2018-Q4 2021'!J46</f>
        <v>1904.3600000000001</v>
      </c>
      <c r="P22" s="453">
        <f>+'ON Statistics Q4 2018-Q4 2021'!K46</f>
        <v>1982.5506018323708</v>
      </c>
      <c r="Q22" s="453">
        <f>+'ON Statistics Q4 2018-Q4 2021'!L46</f>
        <v>1647</v>
      </c>
      <c r="R22" s="453">
        <f>+'ON Statistics Q4 2018-Q4 2021'!M46</f>
        <v>1816.7356335657828</v>
      </c>
      <c r="S22" s="453">
        <f>+'ON Statistics Q4 2018-Q4 2021'!N46</f>
        <v>1262</v>
      </c>
      <c r="T22" s="453">
        <f>+'ON Statistics Q4 2018-Q4 2021'!O46</f>
        <v>1515.6128164627016</v>
      </c>
      <c r="U22" s="453">
        <f>+'ON Statistics Q4 2018-Q4 2021'!P46</f>
        <v>1144</v>
      </c>
      <c r="V22" s="453">
        <f>+'ON Statistics Q4 2018-Q4 2021'!Q46</f>
        <v>998</v>
      </c>
      <c r="W22" s="453">
        <f>+'ON Statistics Q4 2018-Q4 2021'!R46</f>
        <v>860</v>
      </c>
      <c r="X22" s="453">
        <f>+'ON Statistics Q4 2018-Q4 2021'!S46</f>
        <v>829</v>
      </c>
      <c r="Y22" s="453">
        <f>+'ON Statistics Q4 2018-Q4 2021'!T46</f>
        <v>825.6</v>
      </c>
      <c r="Z22" s="453">
        <f>+'ON Statistics Q4 2018-Q4 2021'!U46</f>
        <v>551.69999999999993</v>
      </c>
      <c r="AA22" s="219"/>
      <c r="AB22" s="219"/>
      <c r="AC22" s="219"/>
      <c r="AD22" s="219"/>
      <c r="AE22" s="219"/>
      <c r="AF22" s="219"/>
      <c r="AG22" s="219"/>
      <c r="AH22" s="221"/>
      <c r="AI22" s="221"/>
      <c r="AJ22" s="221"/>
      <c r="AK22" s="221"/>
      <c r="AL22" s="221"/>
      <c r="AM22" s="221"/>
      <c r="AN22" s="221"/>
      <c r="AO22" s="221"/>
      <c r="AP22" s="219"/>
      <c r="AQ22" s="219"/>
      <c r="AR22" s="219"/>
      <c r="AS22" s="219"/>
      <c r="AT22" s="219"/>
      <c r="AU22" s="219"/>
    </row>
    <row r="23" spans="2:47">
      <c r="B23" s="217" t="s">
        <v>377</v>
      </c>
      <c r="C23" s="208"/>
      <c r="D23" s="217"/>
      <c r="E23" s="217"/>
      <c r="F23" s="217"/>
      <c r="G23" s="217"/>
      <c r="H23" s="217"/>
      <c r="I23" s="218"/>
      <c r="J23" s="218"/>
      <c r="K23" s="218"/>
      <c r="L23" s="218"/>
      <c r="M23" s="237"/>
      <c r="N23" s="217"/>
      <c r="O23" s="339"/>
      <c r="P23" s="339"/>
      <c r="Q23" s="339"/>
      <c r="R23" s="339"/>
      <c r="S23" s="339"/>
      <c r="T23" s="339"/>
      <c r="U23" s="217"/>
      <c r="V23" s="217"/>
      <c r="W23" s="217"/>
      <c r="X23" s="217"/>
      <c r="Y23" s="217"/>
      <c r="Z23" s="217"/>
      <c r="AA23" s="217"/>
      <c r="AB23" s="217"/>
      <c r="AC23" s="217"/>
      <c r="AD23" s="217"/>
      <c r="AE23" s="217"/>
      <c r="AF23" s="217"/>
      <c r="AG23" s="218"/>
      <c r="AH23" s="218"/>
      <c r="AI23" s="218"/>
      <c r="AJ23" s="218"/>
      <c r="AK23" s="218"/>
      <c r="AL23" s="218"/>
      <c r="AM23" s="218"/>
      <c r="AN23" s="218"/>
      <c r="AO23" s="218"/>
      <c r="AP23" s="219"/>
      <c r="AQ23" s="219"/>
      <c r="AR23" s="219"/>
      <c r="AS23" s="219"/>
      <c r="AT23" s="219"/>
      <c r="AU23" s="219"/>
    </row>
    <row r="24" spans="2:47">
      <c r="B24" s="226" t="s">
        <v>494</v>
      </c>
      <c r="C24" s="226"/>
      <c r="D24" s="454">
        <f>+'BO statistics 2018-Q4 2021'!D6</f>
        <v>7907.45</v>
      </c>
      <c r="E24" s="455">
        <f>+'BO statistics 2018-Q4 2021'!E6</f>
        <v>6671</v>
      </c>
      <c r="F24" s="455">
        <f>+'BO statistics 2018-Q4 2021'!F6</f>
        <v>8312</v>
      </c>
      <c r="G24" s="455">
        <f>+'BO statistics 2018-Q4 2021'!G6</f>
        <v>8768</v>
      </c>
      <c r="H24" s="221"/>
      <c r="I24" s="221"/>
      <c r="J24" s="221"/>
      <c r="K24" s="221"/>
      <c r="L24" s="221"/>
      <c r="M24" s="221"/>
      <c r="N24" s="454">
        <f>+'BO statistics 2018-Q4 2021'!I6</f>
        <v>2467</v>
      </c>
      <c r="O24" s="453">
        <f>+'BO statistics 2018-Q4 2021'!J6</f>
        <v>402.09</v>
      </c>
      <c r="P24" s="453">
        <f>+'BO statistics 2018-Q4 2021'!K6</f>
        <v>1148.0634666666699</v>
      </c>
      <c r="Q24" s="453">
        <f>+'BO statistics 2018-Q4 2021'!L6</f>
        <v>3889.7716833333302</v>
      </c>
      <c r="R24" s="453">
        <f>+'BO statistics 2018-Q4 2021'!M6</f>
        <v>2230</v>
      </c>
      <c r="S24" s="453">
        <f>+'BO statistics 2018-Q4 2021'!N6</f>
        <v>321</v>
      </c>
      <c r="T24" s="453">
        <f>+'BO statistics 2018-Q4 2021'!O6</f>
        <v>977</v>
      </c>
      <c r="U24" s="453">
        <f>+'BO statistics 2018-Q4 2021'!P6</f>
        <v>3143</v>
      </c>
      <c r="V24" s="453">
        <f>+'BO statistics 2018-Q4 2021'!Q6</f>
        <v>2960</v>
      </c>
      <c r="W24" s="453">
        <f>+'BO statistics 2018-Q4 2021'!R6</f>
        <v>508</v>
      </c>
      <c r="X24" s="453">
        <f>+'BO statistics 2018-Q4 2021'!S6</f>
        <v>1120</v>
      </c>
      <c r="Y24" s="453">
        <f>+'BO statistics 2018-Q4 2021'!T6</f>
        <v>3724</v>
      </c>
      <c r="Z24" s="453">
        <f>+'BO statistics 2018-Q4 2021'!U6</f>
        <v>2797</v>
      </c>
      <c r="AA24" s="453">
        <f>+'BO statistics 2018-Q4 2021'!V6</f>
        <v>274</v>
      </c>
      <c r="AB24" s="453">
        <f>+'BO statistics 2018-Q4 2021'!W6</f>
        <v>915</v>
      </c>
      <c r="AC24" s="453">
        <f>+'BO statistics 2018-Q4 2021'!X6</f>
        <v>4782</v>
      </c>
      <c r="AD24" s="221"/>
      <c r="AE24" s="228"/>
      <c r="AF24" s="221"/>
      <c r="AG24" s="221"/>
      <c r="AH24" s="221"/>
      <c r="AI24" s="228"/>
      <c r="AJ24" s="221"/>
      <c r="AK24" s="221"/>
      <c r="AL24" s="221"/>
      <c r="AM24" s="221"/>
      <c r="AN24" s="221"/>
      <c r="AO24" s="221"/>
      <c r="AP24" s="219"/>
      <c r="AQ24" s="219"/>
      <c r="AR24" s="219"/>
      <c r="AS24" s="219"/>
      <c r="AT24" s="219"/>
      <c r="AU24" s="219"/>
    </row>
    <row r="25" spans="2:47">
      <c r="B25" s="226" t="s">
        <v>491</v>
      </c>
      <c r="C25" s="226"/>
      <c r="D25" s="454">
        <f>+'BO statistics 2018-Q4 2021'!D7</f>
        <v>6889.89</v>
      </c>
      <c r="E25" s="455">
        <f>+'BO statistics 2018-Q4 2021'!E7</f>
        <v>4438</v>
      </c>
      <c r="F25" s="455">
        <f>+'BO statistics 2018-Q4 2021'!F7</f>
        <v>4640</v>
      </c>
      <c r="G25" s="455">
        <f>+'BO statistics 2018-Q4 2021'!G7</f>
        <v>6652</v>
      </c>
      <c r="H25" s="221"/>
      <c r="I25" s="221"/>
      <c r="J25" s="221"/>
      <c r="K25" s="221"/>
      <c r="L25" s="221"/>
      <c r="M25" s="221"/>
      <c r="N25" s="454">
        <f>+'BO statistics 2018-Q4 2021'!I7</f>
        <v>2096.13</v>
      </c>
      <c r="O25" s="453">
        <f>+'BO statistics 2018-Q4 2021'!J7</f>
        <v>1027.5899999999999</v>
      </c>
      <c r="P25" s="453">
        <f>+'BO statistics 2018-Q4 2021'!K7</f>
        <v>1507.0385922999999</v>
      </c>
      <c r="Q25" s="453">
        <f>+'BO statistics 2018-Q4 2021'!L7</f>
        <v>2259</v>
      </c>
      <c r="R25" s="453">
        <f>+'BO statistics 2018-Q4 2021'!M7</f>
        <v>1291</v>
      </c>
      <c r="S25" s="453">
        <f>+'BO statistics 2018-Q4 2021'!N7</f>
        <v>692</v>
      </c>
      <c r="T25" s="453">
        <f>+'BO statistics 2018-Q4 2021'!O7</f>
        <v>811</v>
      </c>
      <c r="U25" s="453">
        <f>+'BO statistics 2018-Q4 2021'!P7</f>
        <v>1644</v>
      </c>
      <c r="V25" s="453">
        <f>+'BO statistics 2018-Q4 2021'!Q7</f>
        <v>1629</v>
      </c>
      <c r="W25" s="453">
        <f>+'BO statistics 2018-Q4 2021'!R7</f>
        <v>409</v>
      </c>
      <c r="X25" s="453">
        <f>+'BO statistics 2018-Q4 2021'!S7</f>
        <v>664</v>
      </c>
      <c r="Y25" s="453">
        <f>+'BO statistics 2018-Q4 2021'!T7</f>
        <v>1938</v>
      </c>
      <c r="Z25" s="453">
        <f>+'BO statistics 2018-Q4 2021'!U7</f>
        <v>1776</v>
      </c>
      <c r="AA25" s="453">
        <f>+'BO statistics 2018-Q4 2021'!V7</f>
        <v>686</v>
      </c>
      <c r="AB25" s="453">
        <f>+'BO statistics 2018-Q4 2021'!W7</f>
        <v>859</v>
      </c>
      <c r="AC25" s="453">
        <f>+'BO statistics 2018-Q4 2021'!X7</f>
        <v>3331</v>
      </c>
      <c r="AD25" s="221"/>
      <c r="AE25" s="221"/>
      <c r="AF25" s="221"/>
      <c r="AG25" s="221"/>
      <c r="AH25" s="221"/>
      <c r="AI25" s="221"/>
      <c r="AJ25" s="221"/>
      <c r="AK25" s="221"/>
      <c r="AL25" s="221"/>
      <c r="AM25" s="221"/>
      <c r="AN25" s="221"/>
      <c r="AO25" s="221"/>
      <c r="AP25" s="219"/>
      <c r="AQ25" s="219"/>
      <c r="AR25" s="219"/>
      <c r="AS25" s="219"/>
      <c r="AT25" s="219"/>
      <c r="AU25" s="219"/>
    </row>
    <row r="26" spans="2:47">
      <c r="B26" s="65" t="s">
        <v>324</v>
      </c>
      <c r="C26" s="65"/>
      <c r="D26" s="231">
        <v>0</v>
      </c>
      <c r="E26" s="228">
        <f>+R26+S26+T26+U26</f>
        <v>5.2</v>
      </c>
      <c r="F26" s="221">
        <v>8.4</v>
      </c>
      <c r="G26" s="221">
        <v>8.4</v>
      </c>
      <c r="H26" s="221"/>
      <c r="I26" s="221"/>
      <c r="J26" s="221"/>
      <c r="K26" s="221"/>
      <c r="L26" s="221"/>
      <c r="M26" s="221"/>
      <c r="N26" s="231">
        <v>0</v>
      </c>
      <c r="O26" s="345">
        <v>0</v>
      </c>
      <c r="P26" s="340">
        <v>0</v>
      </c>
      <c r="Q26" s="340">
        <v>0</v>
      </c>
      <c r="R26" s="340">
        <v>0</v>
      </c>
      <c r="S26" s="340">
        <v>1.2</v>
      </c>
      <c r="T26" s="340">
        <v>1.8</v>
      </c>
      <c r="U26" s="221">
        <v>2.2000000000000002</v>
      </c>
      <c r="V26" s="221">
        <v>2.2999999999999998</v>
      </c>
      <c r="W26" s="221">
        <v>1.9</v>
      </c>
      <c r="X26" s="221">
        <v>1.9</v>
      </c>
      <c r="Y26" s="221">
        <v>2.2999999999999998</v>
      </c>
      <c r="Z26" s="221">
        <v>2.2999999999999998</v>
      </c>
      <c r="AA26" s="221">
        <v>1.8</v>
      </c>
      <c r="AB26" s="221">
        <v>1.9</v>
      </c>
      <c r="AC26" s="221">
        <v>2.4</v>
      </c>
      <c r="AD26" s="221"/>
      <c r="AE26" s="221"/>
      <c r="AF26" s="221"/>
      <c r="AG26" s="221"/>
      <c r="AH26" s="221"/>
      <c r="AI26" s="221"/>
      <c r="AJ26" s="221"/>
      <c r="AK26" s="221"/>
      <c r="AL26" s="221"/>
      <c r="AM26" s="221"/>
      <c r="AN26" s="221"/>
      <c r="AO26" s="221"/>
      <c r="AP26" s="229"/>
      <c r="AQ26" s="229"/>
      <c r="AR26" s="229"/>
      <c r="AS26" s="229"/>
      <c r="AT26" s="229"/>
      <c r="AU26" s="229"/>
    </row>
    <row r="27" spans="2:47">
      <c r="B27" s="65" t="s">
        <v>492</v>
      </c>
      <c r="C27" s="65"/>
      <c r="D27" s="451">
        <f>+'BO statistics 2018-Q4 2021'!D11</f>
        <v>8796.83</v>
      </c>
      <c r="E27" s="455">
        <f>+'BO statistics 2018-Q4 2021'!E11</f>
        <v>11622.500000000004</v>
      </c>
      <c r="F27" s="455">
        <f>+'BO statistics 2018-Q4 2021'!F11</f>
        <v>14700</v>
      </c>
      <c r="G27" s="455">
        <f>+'BO statistics 2018-Q4 2021'!G11</f>
        <v>15296</v>
      </c>
      <c r="H27" s="221"/>
      <c r="I27" s="221"/>
      <c r="J27" s="221"/>
      <c r="K27" s="221"/>
      <c r="L27" s="221"/>
      <c r="M27" s="221"/>
      <c r="N27" s="451">
        <f>+'BO statistics 2018-Q4 2021'!I11</f>
        <v>2072.2800000000002</v>
      </c>
      <c r="O27" s="452">
        <f>+'BO statistics 2018-Q4 2021'!J11</f>
        <v>2271.2999999999993</v>
      </c>
      <c r="P27" s="453">
        <f>+'BO statistics 2018-Q4 2021'!K11</f>
        <v>2166.59</v>
      </c>
      <c r="Q27" s="453">
        <f>+'BO statistics 2018-Q4 2021'!L11</f>
        <v>2287</v>
      </c>
      <c r="R27" s="453">
        <f>+'BO statistics 2018-Q4 2021'!M11</f>
        <v>2574</v>
      </c>
      <c r="S27" s="453">
        <f>+'BO statistics 2018-Q4 2021'!N11</f>
        <v>2452</v>
      </c>
      <c r="T27" s="453">
        <f>+'BO statistics 2018-Q4 2021'!O11</f>
        <v>2991</v>
      </c>
      <c r="U27" s="453">
        <f>+'BO statistics 2018-Q4 2021'!P11</f>
        <v>3605</v>
      </c>
      <c r="V27" s="453">
        <f>+'BO statistics 2018-Q4 2021'!Q11</f>
        <v>4081</v>
      </c>
      <c r="W27" s="453">
        <f>+'BO statistics 2018-Q4 2021'!R11</f>
        <v>3340</v>
      </c>
      <c r="X27" s="453">
        <f>+'BO statistics 2018-Q4 2021'!S11</f>
        <v>3252</v>
      </c>
      <c r="Y27" s="453">
        <f>+'BO statistics 2018-Q4 2021'!T11</f>
        <v>4027</v>
      </c>
      <c r="Z27" s="453">
        <f>+'BO statistics 2018-Q4 2021'!U11</f>
        <v>4313</v>
      </c>
      <c r="AA27" s="453">
        <f>+'BO statistics 2018-Q4 2021'!V11</f>
        <v>3462</v>
      </c>
      <c r="AB27" s="453">
        <f>+'BO statistics 2018-Q4 2021'!W11</f>
        <v>3464</v>
      </c>
      <c r="AC27" s="453">
        <f>+'BO statistics 2018-Q4 2021'!X11</f>
        <v>4057</v>
      </c>
      <c r="AD27" s="221"/>
      <c r="AE27" s="221"/>
      <c r="AF27" s="221"/>
      <c r="AG27" s="221"/>
      <c r="AH27" s="221"/>
      <c r="AI27" s="221"/>
      <c r="AJ27" s="221"/>
      <c r="AK27" s="221"/>
      <c r="AL27" s="221"/>
      <c r="AM27" s="221"/>
      <c r="AN27" s="221"/>
      <c r="AO27" s="221"/>
      <c r="AP27" s="219"/>
      <c r="AQ27" s="219"/>
      <c r="AR27" s="219"/>
      <c r="AS27" s="219"/>
      <c r="AT27" s="219"/>
      <c r="AU27" s="219"/>
    </row>
    <row r="28" spans="2:47">
      <c r="B28" s="65" t="s">
        <v>495</v>
      </c>
      <c r="C28" s="65"/>
      <c r="D28" s="451">
        <f>+'BO statistics 2018-Q4 2021'!D12</f>
        <v>61348.81</v>
      </c>
      <c r="E28" s="455">
        <f>+'BO statistics 2018-Q4 2021'!E12</f>
        <v>90346.500000000015</v>
      </c>
      <c r="F28" s="455">
        <f>+'BO statistics 2018-Q4 2021'!F12</f>
        <v>124951</v>
      </c>
      <c r="G28" s="455">
        <f>+'BO statistics 2018-Q4 2021'!G12</f>
        <v>131144</v>
      </c>
      <c r="H28" s="221"/>
      <c r="I28" s="221"/>
      <c r="J28" s="221"/>
      <c r="K28" s="221"/>
      <c r="L28" s="221"/>
      <c r="M28" s="221"/>
      <c r="N28" s="451">
        <f>+'BO statistics 2018-Q4 2021'!I12</f>
        <v>13744.21</v>
      </c>
      <c r="O28" s="452">
        <f>+'BO statistics 2018-Q4 2021'!J12</f>
        <v>13580.4</v>
      </c>
      <c r="P28" s="453">
        <f>+'BO statistics 2018-Q4 2021'!K12</f>
        <v>15078.900000000001</v>
      </c>
      <c r="Q28" s="453">
        <f>+'BO statistics 2018-Q4 2021'!L12</f>
        <v>18945</v>
      </c>
      <c r="R28" s="453">
        <f>+'BO statistics 2018-Q4 2021'!M12</f>
        <v>20441.199999999997</v>
      </c>
      <c r="S28" s="453">
        <f>+'BO statistics 2018-Q4 2021'!N12</f>
        <v>23158</v>
      </c>
      <c r="T28" s="453">
        <f>+'BO statistics 2018-Q4 2021'!O12</f>
        <v>20063</v>
      </c>
      <c r="U28" s="453">
        <f>+'BO statistics 2018-Q4 2021'!P12</f>
        <v>26685</v>
      </c>
      <c r="V28" s="453">
        <f>+'BO statistics 2018-Q4 2021'!Q12</f>
        <v>36665</v>
      </c>
      <c r="W28" s="453">
        <f>+'BO statistics 2018-Q4 2021'!R12</f>
        <v>30755</v>
      </c>
      <c r="X28" s="453">
        <f>+'BO statistics 2018-Q4 2021'!S12</f>
        <v>31743</v>
      </c>
      <c r="Y28" s="453">
        <f>+'BO statistics 2018-Q4 2021'!T12</f>
        <v>25788</v>
      </c>
      <c r="Z28" s="453">
        <f>+'BO statistics 2018-Q4 2021'!U12</f>
        <v>25524</v>
      </c>
      <c r="AA28" s="453">
        <f>+'BO statistics 2018-Q4 2021'!V12</f>
        <v>31258</v>
      </c>
      <c r="AB28" s="453">
        <f>+'BO statistics 2018-Q4 2021'!W12</f>
        <v>33934</v>
      </c>
      <c r="AC28" s="453">
        <f>+'BO statistics 2018-Q4 2021'!X12</f>
        <v>40428</v>
      </c>
      <c r="AD28" s="221"/>
      <c r="AE28" s="221"/>
      <c r="AF28" s="221"/>
      <c r="AG28" s="221"/>
      <c r="AH28" s="221"/>
      <c r="AI28" s="221"/>
      <c r="AJ28" s="221"/>
      <c r="AK28" s="221"/>
      <c r="AL28" s="221"/>
      <c r="AM28" s="221"/>
      <c r="AN28" s="221"/>
      <c r="AO28" s="221"/>
      <c r="AP28" s="219"/>
      <c r="AQ28" s="219"/>
      <c r="AR28" s="219"/>
      <c r="AS28" s="219"/>
      <c r="AT28" s="219"/>
      <c r="AU28" s="219"/>
    </row>
    <row r="29" spans="2:47">
      <c r="B29" s="65" t="s">
        <v>327</v>
      </c>
      <c r="C29" s="65"/>
      <c r="D29" s="436">
        <f>+'BO statistics 2018-Q4 2021'!D14</f>
        <v>2820</v>
      </c>
      <c r="E29" s="219">
        <v>2432</v>
      </c>
      <c r="F29" s="219">
        <v>2399</v>
      </c>
      <c r="G29" s="219">
        <v>2526</v>
      </c>
      <c r="H29" s="219"/>
      <c r="I29" s="219"/>
      <c r="J29" s="219"/>
      <c r="K29" s="219"/>
      <c r="L29" s="219"/>
      <c r="M29" s="219"/>
      <c r="N29" s="436">
        <f>+'BO statistics 2018-Q4 2021'!I14</f>
        <v>927</v>
      </c>
      <c r="O29" s="448">
        <f>+'BO statistics 2018-Q4 2021'!J14</f>
        <v>81</v>
      </c>
      <c r="P29" s="345">
        <f>+'BO statistics 2018-Q4 2021'!K14</f>
        <v>487</v>
      </c>
      <c r="Q29" s="345">
        <f>+'BO statistics 2018-Q4 2021'!L14</f>
        <v>1325</v>
      </c>
      <c r="R29" s="345">
        <v>825</v>
      </c>
      <c r="S29" s="345">
        <v>106</v>
      </c>
      <c r="T29" s="345">
        <v>436</v>
      </c>
      <c r="U29" s="219">
        <v>1065</v>
      </c>
      <c r="V29" s="219">
        <v>882</v>
      </c>
      <c r="W29" s="219">
        <v>108</v>
      </c>
      <c r="X29" s="219">
        <v>269</v>
      </c>
      <c r="Y29" s="219">
        <v>1140</v>
      </c>
      <c r="Z29" s="219">
        <v>884</v>
      </c>
      <c r="AA29" s="219">
        <v>76</v>
      </c>
      <c r="AB29" s="219">
        <v>149</v>
      </c>
      <c r="AC29" s="219">
        <v>1417</v>
      </c>
      <c r="AD29" s="219"/>
      <c r="AE29" s="219"/>
      <c r="AF29" s="219"/>
      <c r="AG29" s="219"/>
      <c r="AH29" s="219"/>
      <c r="AI29" s="219"/>
      <c r="AJ29" s="219"/>
      <c r="AK29" s="219"/>
      <c r="AL29" s="219"/>
      <c r="AM29" s="219"/>
      <c r="AN29" s="219"/>
      <c r="AO29" s="219"/>
      <c r="AP29" s="219"/>
      <c r="AQ29" s="219"/>
      <c r="AR29" s="219"/>
      <c r="AS29" s="219"/>
      <c r="AT29" s="219"/>
      <c r="AU29" s="219"/>
    </row>
    <row r="30" spans="2:47">
      <c r="B30" s="217" t="s">
        <v>328</v>
      </c>
      <c r="C30" s="208"/>
      <c r="D30" s="217"/>
      <c r="E30" s="217"/>
      <c r="F30" s="217"/>
      <c r="G30" s="217"/>
      <c r="H30" s="217"/>
      <c r="I30" s="218"/>
      <c r="J30" s="218"/>
      <c r="K30" s="218"/>
      <c r="L30" s="218"/>
      <c r="M30" s="237"/>
      <c r="N30" s="217"/>
      <c r="O30" s="339"/>
      <c r="P30" s="339"/>
      <c r="Q30" s="339"/>
      <c r="R30" s="339"/>
      <c r="S30" s="339"/>
      <c r="T30" s="339"/>
      <c r="U30" s="217"/>
      <c r="V30" s="217"/>
      <c r="W30" s="217"/>
      <c r="X30" s="217"/>
      <c r="Y30" s="217"/>
      <c r="Z30" s="217"/>
      <c r="AA30" s="217"/>
      <c r="AB30" s="217"/>
      <c r="AC30" s="217"/>
      <c r="AD30" s="217"/>
      <c r="AE30" s="217"/>
      <c r="AF30" s="217"/>
      <c r="AG30" s="218"/>
      <c r="AH30" s="218"/>
      <c r="AI30" s="218"/>
      <c r="AJ30" s="218"/>
      <c r="AK30" s="218"/>
      <c r="AL30" s="218"/>
      <c r="AM30" s="218"/>
      <c r="AN30" s="218"/>
      <c r="AO30" s="218"/>
      <c r="AP30" s="219"/>
      <c r="AQ30" s="219"/>
      <c r="AR30" s="219"/>
      <c r="AS30" s="219"/>
      <c r="AT30" s="219"/>
      <c r="AU30" s="219"/>
    </row>
    <row r="31" spans="2:47">
      <c r="B31" s="232" t="s">
        <v>498</v>
      </c>
      <c r="C31" s="65"/>
      <c r="D31" s="233">
        <f>-(D27)</f>
        <v>-8796.83</v>
      </c>
      <c r="E31" s="234">
        <f>-(E27)</f>
        <v>-11622.500000000004</v>
      </c>
      <c r="F31" s="234">
        <f>-(F27)</f>
        <v>-14700</v>
      </c>
      <c r="G31" s="234">
        <f>-(G27)</f>
        <v>-15296</v>
      </c>
      <c r="H31" s="293"/>
      <c r="I31" s="293"/>
      <c r="J31" s="293"/>
      <c r="K31" s="293"/>
      <c r="L31" s="293"/>
      <c r="M31" s="221"/>
      <c r="N31" s="233">
        <f t="shared" ref="N31:AC31" si="0">-(N27)</f>
        <v>-2072.2800000000002</v>
      </c>
      <c r="O31" s="349">
        <f t="shared" si="0"/>
        <v>-2271.2999999999993</v>
      </c>
      <c r="P31" s="349">
        <f t="shared" si="0"/>
        <v>-2166.59</v>
      </c>
      <c r="Q31" s="349">
        <f t="shared" si="0"/>
        <v>-2287</v>
      </c>
      <c r="R31" s="349">
        <f t="shared" si="0"/>
        <v>-2574</v>
      </c>
      <c r="S31" s="349">
        <f t="shared" si="0"/>
        <v>-2452</v>
      </c>
      <c r="T31" s="349">
        <f t="shared" si="0"/>
        <v>-2991</v>
      </c>
      <c r="U31" s="349">
        <f t="shared" si="0"/>
        <v>-3605</v>
      </c>
      <c r="V31" s="349">
        <f t="shared" si="0"/>
        <v>-4081</v>
      </c>
      <c r="W31" s="349">
        <f t="shared" si="0"/>
        <v>-3340</v>
      </c>
      <c r="X31" s="349">
        <f t="shared" si="0"/>
        <v>-3252</v>
      </c>
      <c r="Y31" s="349">
        <f t="shared" si="0"/>
        <v>-4027</v>
      </c>
      <c r="Z31" s="349">
        <f t="shared" si="0"/>
        <v>-4313</v>
      </c>
      <c r="AA31" s="349">
        <f t="shared" si="0"/>
        <v>-3462</v>
      </c>
      <c r="AB31" s="349">
        <f t="shared" si="0"/>
        <v>-3464</v>
      </c>
      <c r="AC31" s="349">
        <f t="shared" si="0"/>
        <v>-4057</v>
      </c>
      <c r="AD31" s="234"/>
      <c r="AE31" s="234"/>
      <c r="AF31" s="234"/>
      <c r="AG31" s="234"/>
      <c r="AH31" s="234"/>
      <c r="AI31" s="234"/>
      <c r="AJ31" s="234"/>
      <c r="AK31" s="234"/>
      <c r="AL31" s="234"/>
      <c r="AM31" s="234"/>
      <c r="AN31" s="234"/>
      <c r="AO31" s="234"/>
      <c r="AP31" s="235"/>
      <c r="AQ31" s="236"/>
      <c r="AR31" s="235"/>
      <c r="AS31" s="236"/>
      <c r="AT31" s="235"/>
      <c r="AU31" s="236"/>
    </row>
    <row r="32" spans="2:47">
      <c r="B32" s="208"/>
      <c r="C32" s="208"/>
      <c r="D32" s="208"/>
      <c r="E32" s="208"/>
      <c r="F32" s="208"/>
      <c r="G32" s="208"/>
      <c r="H32" s="208"/>
      <c r="I32" s="237"/>
      <c r="J32" s="237"/>
      <c r="K32" s="237"/>
      <c r="L32" s="237"/>
      <c r="M32" s="237"/>
      <c r="N32" s="208"/>
      <c r="O32" s="356"/>
      <c r="P32" s="356"/>
      <c r="Q32" s="356"/>
      <c r="R32" s="356"/>
      <c r="S32" s="356"/>
      <c r="T32" s="350"/>
      <c r="U32" s="208"/>
      <c r="V32" s="208"/>
      <c r="W32" s="208"/>
      <c r="X32" s="208"/>
      <c r="Y32" s="208"/>
      <c r="Z32" s="208"/>
      <c r="AA32" s="208"/>
      <c r="AB32" s="208"/>
      <c r="AC32" s="208"/>
      <c r="AD32" s="208"/>
      <c r="AE32" s="208"/>
      <c r="AF32" s="208"/>
      <c r="AG32" s="237"/>
      <c r="AH32" s="237"/>
      <c r="AI32" s="237"/>
      <c r="AJ32" s="237"/>
      <c r="AK32" s="237"/>
      <c r="AL32" s="237"/>
      <c r="AM32" s="237"/>
      <c r="AN32" s="237"/>
      <c r="AO32" s="237"/>
      <c r="AP32" s="236"/>
      <c r="AQ32" s="238"/>
      <c r="AR32" s="236"/>
      <c r="AS32" s="238"/>
      <c r="AT32" s="236"/>
      <c r="AU32" s="238"/>
    </row>
    <row r="33" spans="2:47">
      <c r="B33" s="213" t="s">
        <v>329</v>
      </c>
      <c r="C33" s="208"/>
      <c r="D33" s="213"/>
      <c r="E33" s="213"/>
      <c r="F33" s="213"/>
      <c r="G33" s="213"/>
      <c r="H33" s="213"/>
      <c r="I33" s="214"/>
      <c r="J33" s="214"/>
      <c r="K33" s="214"/>
      <c r="L33" s="214"/>
      <c r="M33" s="237"/>
      <c r="N33" s="213"/>
      <c r="O33" s="346"/>
      <c r="P33" s="346"/>
      <c r="Q33" s="346"/>
      <c r="R33" s="346"/>
      <c r="S33" s="346"/>
      <c r="T33" s="346"/>
      <c r="U33" s="213"/>
      <c r="V33" s="213"/>
      <c r="W33" s="213"/>
      <c r="X33" s="213"/>
      <c r="Y33" s="213"/>
      <c r="Z33" s="213"/>
      <c r="AA33" s="213"/>
      <c r="AB33" s="213"/>
      <c r="AC33" s="213"/>
      <c r="AD33" s="213"/>
      <c r="AE33" s="213"/>
      <c r="AF33" s="213"/>
      <c r="AG33" s="214"/>
      <c r="AH33" s="214"/>
      <c r="AI33" s="214"/>
      <c r="AJ33" s="214"/>
      <c r="AK33" s="214"/>
      <c r="AL33" s="214"/>
      <c r="AM33" s="214"/>
      <c r="AN33" s="214"/>
      <c r="AO33" s="214"/>
      <c r="AP33" s="219"/>
      <c r="AQ33" s="219"/>
      <c r="AR33" s="219"/>
      <c r="AS33" s="219"/>
      <c r="AT33" s="219"/>
      <c r="AU33" s="219"/>
    </row>
    <row r="34" spans="2:47">
      <c r="B34" s="65" t="s">
        <v>327</v>
      </c>
      <c r="C34" s="65"/>
      <c r="D34" s="231"/>
      <c r="E34" s="219"/>
      <c r="F34" s="219"/>
      <c r="G34" s="219"/>
      <c r="H34" s="219">
        <v>2705</v>
      </c>
      <c r="I34" s="219">
        <v>2715</v>
      </c>
      <c r="J34" s="219">
        <v>2621</v>
      </c>
      <c r="K34" s="219">
        <v>2462</v>
      </c>
      <c r="L34" s="219">
        <v>2890</v>
      </c>
      <c r="M34" s="219"/>
      <c r="N34" s="231"/>
      <c r="O34" s="345"/>
      <c r="P34" s="345"/>
      <c r="Q34" s="345"/>
      <c r="R34" s="345"/>
      <c r="S34" s="345"/>
      <c r="T34" s="345"/>
      <c r="U34" s="219"/>
      <c r="V34" s="219"/>
      <c r="W34" s="219"/>
      <c r="X34" s="219"/>
      <c r="Y34" s="219"/>
      <c r="Z34" s="219"/>
      <c r="AA34" s="219"/>
      <c r="AB34" s="219"/>
      <c r="AC34" s="219"/>
      <c r="AD34" s="219">
        <v>895</v>
      </c>
      <c r="AE34" s="219">
        <v>115</v>
      </c>
      <c r="AF34" s="219">
        <v>451</v>
      </c>
      <c r="AG34" s="219">
        <v>1244</v>
      </c>
      <c r="AH34" s="219">
        <v>962</v>
      </c>
      <c r="AI34" s="219">
        <v>54</v>
      </c>
      <c r="AJ34" s="219">
        <v>399</v>
      </c>
      <c r="AK34" s="219">
        <v>1300</v>
      </c>
      <c r="AL34" s="219">
        <v>781</v>
      </c>
      <c r="AM34" s="219">
        <v>109</v>
      </c>
      <c r="AN34" s="219">
        <v>520</v>
      </c>
      <c r="AO34" s="219">
        <v>1211</v>
      </c>
      <c r="AP34" s="219"/>
      <c r="AQ34" s="219"/>
      <c r="AR34" s="219"/>
      <c r="AS34" s="219"/>
      <c r="AT34" s="219"/>
      <c r="AU34" s="219"/>
    </row>
    <row r="35" spans="2:47">
      <c r="B35" s="65" t="s">
        <v>323</v>
      </c>
      <c r="C35" s="65"/>
      <c r="D35" s="227"/>
      <c r="E35" s="228"/>
      <c r="F35" s="228"/>
      <c r="G35" s="228"/>
      <c r="H35" s="221">
        <v>9</v>
      </c>
      <c r="I35" s="221">
        <v>9.1999999999999993</v>
      </c>
      <c r="J35" s="221">
        <v>9.3000000000000007</v>
      </c>
      <c r="K35" s="221">
        <v>8.6999999999999993</v>
      </c>
      <c r="L35" s="221">
        <v>11.2</v>
      </c>
      <c r="M35" s="221"/>
      <c r="N35" s="227"/>
      <c r="O35" s="344"/>
      <c r="P35" s="344"/>
      <c r="Q35" s="344"/>
      <c r="R35" s="344"/>
      <c r="S35" s="344"/>
      <c r="T35" s="344"/>
      <c r="U35" s="228"/>
      <c r="V35" s="228"/>
      <c r="W35" s="228"/>
      <c r="X35" s="228"/>
      <c r="Y35" s="228"/>
      <c r="Z35" s="228"/>
      <c r="AA35" s="228"/>
      <c r="AB35" s="228"/>
      <c r="AC35" s="228"/>
      <c r="AD35" s="221">
        <v>2.8</v>
      </c>
      <c r="AE35" s="228">
        <v>0.7</v>
      </c>
      <c r="AF35" s="221">
        <v>1.3</v>
      </c>
      <c r="AG35" s="221">
        <v>4.2</v>
      </c>
      <c r="AH35" s="221">
        <v>3.1</v>
      </c>
      <c r="AI35" s="228">
        <v>0.4</v>
      </c>
      <c r="AJ35" s="221">
        <v>1.4</v>
      </c>
      <c r="AK35" s="221">
        <v>4.3</v>
      </c>
      <c r="AL35" s="221">
        <v>2.9</v>
      </c>
      <c r="AM35" s="221">
        <v>0.6</v>
      </c>
      <c r="AN35" s="221">
        <v>1.6</v>
      </c>
      <c r="AO35" s="221">
        <v>4.2</v>
      </c>
      <c r="AP35" s="219"/>
      <c r="AQ35" s="219"/>
      <c r="AR35" s="219"/>
      <c r="AS35" s="219"/>
      <c r="AT35" s="219"/>
      <c r="AU35" s="219"/>
    </row>
    <row r="36" spans="2:47">
      <c r="B36" s="65" t="s">
        <v>320</v>
      </c>
      <c r="C36" s="65"/>
      <c r="D36" s="227"/>
      <c r="E36" s="228"/>
      <c r="F36" s="228"/>
      <c r="G36" s="228"/>
      <c r="H36" s="221">
        <v>8.1999999999999993</v>
      </c>
      <c r="I36" s="221">
        <v>8.4</v>
      </c>
      <c r="J36" s="221">
        <v>7.1</v>
      </c>
      <c r="K36" s="221">
        <v>8.6999999999999993</v>
      </c>
      <c r="L36" s="221">
        <v>13.8</v>
      </c>
      <c r="M36" s="221"/>
      <c r="N36" s="227"/>
      <c r="O36" s="344"/>
      <c r="P36" s="344"/>
      <c r="Q36" s="344"/>
      <c r="R36" s="344"/>
      <c r="S36" s="344"/>
      <c r="T36" s="344"/>
      <c r="U36" s="228"/>
      <c r="V36" s="228"/>
      <c r="W36" s="228"/>
      <c r="X36" s="228"/>
      <c r="Y36" s="228"/>
      <c r="Z36" s="228"/>
      <c r="AA36" s="228"/>
      <c r="AB36" s="228"/>
      <c r="AC36" s="221"/>
      <c r="AD36" s="221">
        <v>2.2999999999999998</v>
      </c>
      <c r="AE36" s="221">
        <v>1.2</v>
      </c>
      <c r="AF36" s="221">
        <v>1.5</v>
      </c>
      <c r="AG36" s="221">
        <v>3.2</v>
      </c>
      <c r="AH36" s="221">
        <v>3</v>
      </c>
      <c r="AI36" s="221">
        <v>1.3</v>
      </c>
      <c r="AJ36" s="221">
        <v>1.1000000000000001</v>
      </c>
      <c r="AK36" s="221">
        <v>3</v>
      </c>
      <c r="AL36" s="221">
        <v>2.5</v>
      </c>
      <c r="AM36" s="221">
        <v>0.4</v>
      </c>
      <c r="AN36" s="221">
        <v>1.2</v>
      </c>
      <c r="AO36" s="221">
        <v>3</v>
      </c>
      <c r="AP36" s="221"/>
      <c r="AQ36" s="221"/>
      <c r="AR36" s="221"/>
      <c r="AS36" s="221"/>
      <c r="AT36" s="221"/>
      <c r="AU36" s="221"/>
    </row>
    <row r="37" spans="2:47">
      <c r="B37" s="217" t="s">
        <v>330</v>
      </c>
      <c r="C37" s="208"/>
      <c r="D37" s="217"/>
      <c r="E37" s="217"/>
      <c r="F37" s="217"/>
      <c r="G37" s="217"/>
      <c r="H37" s="217"/>
      <c r="I37" s="218"/>
      <c r="J37" s="218"/>
      <c r="K37" s="218"/>
      <c r="L37" s="218"/>
      <c r="M37" s="237"/>
      <c r="N37" s="217"/>
      <c r="O37" s="339"/>
      <c r="P37" s="339"/>
      <c r="Q37" s="339"/>
      <c r="R37" s="339"/>
      <c r="S37" s="339"/>
      <c r="T37" s="339"/>
      <c r="U37" s="217"/>
      <c r="V37" s="217"/>
      <c r="W37" s="217"/>
      <c r="X37" s="217"/>
      <c r="Y37" s="217"/>
      <c r="Z37" s="217"/>
      <c r="AA37" s="217"/>
      <c r="AB37" s="217"/>
      <c r="AC37" s="217"/>
      <c r="AD37" s="217"/>
      <c r="AE37" s="217"/>
      <c r="AF37" s="217"/>
      <c r="AG37" s="218"/>
      <c r="AH37" s="218"/>
      <c r="AI37" s="218"/>
      <c r="AJ37" s="218"/>
      <c r="AK37" s="218"/>
      <c r="AL37" s="218"/>
      <c r="AM37" s="218"/>
      <c r="AN37" s="218"/>
      <c r="AO37" s="218"/>
      <c r="AP37" s="221"/>
      <c r="AQ37" s="221"/>
      <c r="AR37" s="221"/>
      <c r="AS37" s="221"/>
      <c r="AT37" s="221"/>
      <c r="AU37" s="221"/>
    </row>
    <row r="38" spans="2:47">
      <c r="B38" s="65" t="s">
        <v>324</v>
      </c>
      <c r="C38" s="65"/>
      <c r="D38" s="220"/>
      <c r="E38" s="221"/>
      <c r="F38" s="221"/>
      <c r="G38" s="221"/>
      <c r="H38" s="221">
        <v>8.4</v>
      </c>
      <c r="I38" s="221">
        <v>8.5</v>
      </c>
      <c r="J38" s="221">
        <v>8.4</v>
      </c>
      <c r="K38" s="221">
        <v>8.4</v>
      </c>
      <c r="L38" s="221">
        <v>8.6</v>
      </c>
      <c r="M38" s="221"/>
      <c r="N38" s="220"/>
      <c r="O38" s="340"/>
      <c r="P38" s="340"/>
      <c r="Q38" s="340"/>
      <c r="R38" s="340"/>
      <c r="S38" s="340"/>
      <c r="T38" s="340"/>
      <c r="U38" s="221"/>
      <c r="V38" s="221"/>
      <c r="W38" s="221"/>
      <c r="X38" s="221"/>
      <c r="Y38" s="221"/>
      <c r="Z38" s="221"/>
      <c r="AA38" s="221"/>
      <c r="AB38" s="221"/>
      <c r="AC38" s="221"/>
      <c r="AD38" s="221">
        <v>2.2000000000000002</v>
      </c>
      <c r="AE38" s="221">
        <v>1.9</v>
      </c>
      <c r="AF38" s="221">
        <v>2</v>
      </c>
      <c r="AG38" s="221">
        <v>2.2999999999999998</v>
      </c>
      <c r="AH38" s="221">
        <v>2.2999999999999998</v>
      </c>
      <c r="AI38" s="221">
        <v>1.9</v>
      </c>
      <c r="AJ38" s="221">
        <v>1.9</v>
      </c>
      <c r="AK38" s="221">
        <v>2.4</v>
      </c>
      <c r="AL38" s="221">
        <v>2.2999999999999998</v>
      </c>
      <c r="AM38" s="221">
        <v>1.8999999999999995</v>
      </c>
      <c r="AN38" s="221">
        <v>1.9000000000000004</v>
      </c>
      <c r="AO38" s="221">
        <v>2.2999999999999998</v>
      </c>
    </row>
    <row r="39" spans="2:47">
      <c r="B39" s="65" t="s">
        <v>325</v>
      </c>
      <c r="C39" s="65"/>
      <c r="D39" s="231"/>
      <c r="E39" s="219"/>
      <c r="F39" s="219"/>
      <c r="G39" s="219"/>
      <c r="H39" s="221">
        <v>0</v>
      </c>
      <c r="I39" s="221">
        <v>5.8</v>
      </c>
      <c r="J39" s="221">
        <v>8.1</v>
      </c>
      <c r="K39" s="221">
        <v>8.1999999999999993</v>
      </c>
      <c r="L39" s="221">
        <v>9</v>
      </c>
      <c r="M39" s="221"/>
      <c r="N39" s="231"/>
      <c r="O39" s="345"/>
      <c r="P39" s="345"/>
      <c r="Q39" s="345"/>
      <c r="R39" s="345"/>
      <c r="S39" s="345"/>
      <c r="T39" s="345"/>
      <c r="U39" s="219"/>
      <c r="V39" s="219"/>
      <c r="W39" s="219"/>
      <c r="X39" s="219"/>
      <c r="Y39" s="219"/>
      <c r="Z39" s="219"/>
      <c r="AA39" s="219"/>
      <c r="AB39" s="230"/>
      <c r="AC39" s="230"/>
      <c r="AD39" s="221">
        <v>0</v>
      </c>
      <c r="AE39" s="230" t="s">
        <v>22</v>
      </c>
      <c r="AF39" s="221">
        <v>0</v>
      </c>
      <c r="AG39" s="221">
        <v>0</v>
      </c>
      <c r="AH39" s="221">
        <v>0</v>
      </c>
      <c r="AI39" s="221">
        <v>1.1000000000000001</v>
      </c>
      <c r="AJ39" s="221">
        <v>1.5</v>
      </c>
      <c r="AK39" s="221">
        <v>3.2</v>
      </c>
      <c r="AL39" s="221">
        <v>2.4</v>
      </c>
      <c r="AM39" s="221">
        <v>1.1000000000000005</v>
      </c>
      <c r="AN39" s="221">
        <v>1.4999999999999996</v>
      </c>
      <c r="AO39" s="221">
        <v>3.1</v>
      </c>
    </row>
    <row r="40" spans="2:47">
      <c r="B40" s="65" t="s">
        <v>331</v>
      </c>
      <c r="C40" s="65"/>
      <c r="D40" s="220"/>
      <c r="E40" s="221"/>
      <c r="F40" s="221"/>
      <c r="G40" s="221"/>
      <c r="H40" s="221">
        <v>37.700000000000003</v>
      </c>
      <c r="I40" s="221">
        <v>36.700000000000003</v>
      </c>
      <c r="J40" s="221">
        <v>35.5</v>
      </c>
      <c r="K40" s="221">
        <v>34.5</v>
      </c>
      <c r="L40" s="221">
        <v>25.5</v>
      </c>
      <c r="M40" s="221"/>
      <c r="N40" s="220"/>
      <c r="O40" s="340"/>
      <c r="P40" s="340"/>
      <c r="Q40" s="340"/>
      <c r="R40" s="340"/>
      <c r="S40" s="340"/>
      <c r="T40" s="340"/>
      <c r="U40" s="221"/>
      <c r="V40" s="221"/>
      <c r="W40" s="221"/>
      <c r="X40" s="221"/>
      <c r="Y40" s="221"/>
      <c r="Z40" s="221"/>
      <c r="AA40" s="221"/>
      <c r="AB40" s="221"/>
      <c r="AC40" s="221"/>
      <c r="AD40" s="221">
        <v>10.6</v>
      </c>
      <c r="AE40" s="221">
        <v>8.1999999999999993</v>
      </c>
      <c r="AF40" s="221">
        <v>8.8000000000000007</v>
      </c>
      <c r="AG40" s="221">
        <v>10.1</v>
      </c>
      <c r="AH40" s="221">
        <v>9.1999999999999993</v>
      </c>
      <c r="AI40" s="221">
        <v>8.3000000000000007</v>
      </c>
      <c r="AJ40" s="221">
        <v>8.5</v>
      </c>
      <c r="AK40" s="221">
        <v>10.7</v>
      </c>
      <c r="AL40" s="221">
        <v>9.9</v>
      </c>
      <c r="AM40" s="221">
        <v>9.3000000000000007</v>
      </c>
      <c r="AN40" s="221">
        <v>7.8000000000000007</v>
      </c>
      <c r="AO40" s="221">
        <v>8.5</v>
      </c>
    </row>
    <row r="41" spans="2:47">
      <c r="B41" s="65" t="s">
        <v>326</v>
      </c>
      <c r="C41" s="65"/>
      <c r="D41" s="227"/>
      <c r="E41" s="228"/>
      <c r="F41" s="228"/>
      <c r="G41" s="228"/>
      <c r="H41" s="221">
        <v>136.1</v>
      </c>
      <c r="I41" s="221">
        <v>150.4</v>
      </c>
      <c r="J41" s="221">
        <v>159.1</v>
      </c>
      <c r="K41" s="221">
        <v>151.30000000000001</v>
      </c>
      <c r="L41" s="221">
        <v>131.69999999999999</v>
      </c>
      <c r="M41" s="221"/>
      <c r="N41" s="227"/>
      <c r="O41" s="344"/>
      <c r="P41" s="344"/>
      <c r="Q41" s="344"/>
      <c r="R41" s="344"/>
      <c r="S41" s="344"/>
      <c r="T41" s="344"/>
      <c r="U41" s="228"/>
      <c r="V41" s="228"/>
      <c r="W41" s="228"/>
      <c r="X41" s="228"/>
      <c r="Y41" s="228"/>
      <c r="Z41" s="228"/>
      <c r="AA41" s="228"/>
      <c r="AB41" s="228"/>
      <c r="AC41" s="228"/>
      <c r="AD41" s="221">
        <v>36.9</v>
      </c>
      <c r="AE41" s="221">
        <v>29.4</v>
      </c>
      <c r="AF41" s="221">
        <v>28.3</v>
      </c>
      <c r="AG41" s="221">
        <v>41.5</v>
      </c>
      <c r="AH41" s="221">
        <v>36.1</v>
      </c>
      <c r="AI41" s="221">
        <v>37.1</v>
      </c>
      <c r="AJ41" s="221">
        <v>35.6</v>
      </c>
      <c r="AK41" s="221">
        <v>41.6</v>
      </c>
      <c r="AL41" s="221">
        <v>36.200000000000003</v>
      </c>
      <c r="AM41" s="221">
        <v>42.20000000000001</v>
      </c>
      <c r="AN41" s="221">
        <v>36.800000000000004</v>
      </c>
      <c r="AO41" s="221">
        <v>43.9</v>
      </c>
    </row>
    <row r="42" spans="2:47">
      <c r="B42" s="217" t="s">
        <v>332</v>
      </c>
      <c r="C42" s="208"/>
      <c r="D42" s="217"/>
      <c r="E42" s="217"/>
      <c r="F42" s="217"/>
      <c r="G42" s="217"/>
      <c r="H42" s="217"/>
      <c r="I42" s="218"/>
      <c r="J42" s="218"/>
      <c r="K42" s="218"/>
      <c r="L42" s="218"/>
      <c r="M42" s="237"/>
      <c r="N42" s="217"/>
      <c r="O42" s="339"/>
      <c r="P42" s="339"/>
      <c r="Q42" s="339"/>
      <c r="R42" s="339"/>
      <c r="S42" s="339"/>
      <c r="T42" s="339"/>
      <c r="U42" s="217"/>
      <c r="V42" s="217"/>
      <c r="W42" s="217"/>
      <c r="X42" s="217"/>
      <c r="Y42" s="217"/>
      <c r="Z42" s="217"/>
      <c r="AA42" s="217"/>
      <c r="AB42" s="217"/>
      <c r="AC42" s="217"/>
      <c r="AD42" s="217"/>
      <c r="AE42" s="217"/>
      <c r="AF42" s="217"/>
      <c r="AG42" s="218"/>
      <c r="AH42" s="218"/>
      <c r="AI42" s="218"/>
      <c r="AJ42" s="218"/>
      <c r="AK42" s="218"/>
      <c r="AL42" s="218"/>
      <c r="AM42" s="218"/>
      <c r="AN42" s="218"/>
      <c r="AO42" s="218"/>
    </row>
    <row r="43" spans="2:47">
      <c r="B43" s="65" t="s">
        <v>333</v>
      </c>
      <c r="C43" s="65"/>
      <c r="D43" s="231"/>
      <c r="E43" s="219"/>
      <c r="F43" s="219"/>
      <c r="G43" s="219"/>
      <c r="H43" s="221">
        <f>AD43+AE43+AF43+AG43</f>
        <v>21.4</v>
      </c>
      <c r="I43" s="221">
        <v>36.6</v>
      </c>
      <c r="J43" s="221">
        <v>40.9</v>
      </c>
      <c r="K43" s="221">
        <v>41.8</v>
      </c>
      <c r="L43" s="221">
        <v>31.7</v>
      </c>
      <c r="M43" s="221"/>
      <c r="N43" s="231"/>
      <c r="O43" s="345"/>
      <c r="P43" s="345"/>
      <c r="Q43" s="345"/>
      <c r="R43" s="345"/>
      <c r="S43" s="345"/>
      <c r="T43" s="345"/>
      <c r="U43" s="219"/>
      <c r="V43" s="219"/>
      <c r="W43" s="219"/>
      <c r="X43" s="219"/>
      <c r="Y43" s="219"/>
      <c r="Z43" s="219"/>
      <c r="AA43" s="219"/>
      <c r="AB43" s="221"/>
      <c r="AC43" s="221"/>
      <c r="AD43" s="221">
        <v>0</v>
      </c>
      <c r="AE43" s="221">
        <v>7.3</v>
      </c>
      <c r="AF43" s="221">
        <v>6.6</v>
      </c>
      <c r="AG43" s="221">
        <v>7.5</v>
      </c>
      <c r="AH43" s="221">
        <v>9</v>
      </c>
      <c r="AI43" s="221">
        <v>8.9</v>
      </c>
      <c r="AJ43" s="221">
        <v>8.6999999999999993</v>
      </c>
      <c r="AK43" s="221">
        <v>10</v>
      </c>
      <c r="AL43" s="221"/>
      <c r="AM43" s="221"/>
      <c r="AN43" s="221"/>
      <c r="AO43" s="221"/>
    </row>
    <row r="44" spans="2:47">
      <c r="B44" s="65" t="s">
        <v>334</v>
      </c>
      <c r="C44" s="65"/>
      <c r="D44" s="231"/>
      <c r="E44" s="219"/>
      <c r="F44" s="219"/>
      <c r="G44" s="219"/>
      <c r="H44" s="219">
        <f>AD44+AE44+AF44+AG44</f>
        <v>6436</v>
      </c>
      <c r="I44" s="219">
        <v>6507</v>
      </c>
      <c r="J44" s="219">
        <v>9754</v>
      </c>
      <c r="K44" s="219">
        <v>8591</v>
      </c>
      <c r="L44" s="219">
        <v>7324</v>
      </c>
      <c r="M44" s="219"/>
      <c r="N44" s="231"/>
      <c r="O44" s="345"/>
      <c r="P44" s="345"/>
      <c r="Q44" s="345"/>
      <c r="R44" s="345"/>
      <c r="S44" s="345"/>
      <c r="T44" s="345"/>
      <c r="U44" s="219"/>
      <c r="V44" s="219"/>
      <c r="W44" s="219"/>
      <c r="X44" s="219"/>
      <c r="Y44" s="219"/>
      <c r="Z44" s="219"/>
      <c r="AA44" s="219"/>
      <c r="AB44" s="219"/>
      <c r="AC44" s="219"/>
      <c r="AD44" s="219">
        <v>0</v>
      </c>
      <c r="AE44" s="219">
        <v>1389</v>
      </c>
      <c r="AF44" s="219">
        <v>2598</v>
      </c>
      <c r="AG44" s="219">
        <v>2449</v>
      </c>
      <c r="AH44" s="219">
        <v>2140</v>
      </c>
      <c r="AI44" s="219">
        <v>1658</v>
      </c>
      <c r="AJ44" s="219">
        <v>1705</v>
      </c>
      <c r="AK44" s="219">
        <v>1004</v>
      </c>
      <c r="AL44" s="219"/>
      <c r="AM44" s="219"/>
      <c r="AN44" s="219"/>
      <c r="AO44" s="219"/>
    </row>
    <row r="45" spans="2:47">
      <c r="B45" s="65" t="s">
        <v>335</v>
      </c>
      <c r="C45" s="65"/>
      <c r="D45" s="231"/>
      <c r="E45" s="219"/>
      <c r="F45" s="219"/>
      <c r="G45" s="219"/>
      <c r="H45" s="219">
        <f>AD45+AE45+AF45+AG45</f>
        <v>8475</v>
      </c>
      <c r="I45" s="219">
        <v>1106</v>
      </c>
      <c r="J45" s="219">
        <v>655</v>
      </c>
      <c r="K45" s="219">
        <v>452</v>
      </c>
      <c r="L45" s="219">
        <v>-5631</v>
      </c>
      <c r="M45" s="219"/>
      <c r="N45" s="231"/>
      <c r="O45" s="345"/>
      <c r="P45" s="345"/>
      <c r="Q45" s="345"/>
      <c r="R45" s="345"/>
      <c r="S45" s="345"/>
      <c r="T45" s="345"/>
      <c r="U45" s="219"/>
      <c r="V45" s="219"/>
      <c r="W45" s="219"/>
      <c r="X45" s="219"/>
      <c r="Y45" s="219"/>
      <c r="Z45" s="219"/>
      <c r="AA45" s="219"/>
      <c r="AB45" s="219"/>
      <c r="AC45" s="219"/>
      <c r="AD45" s="219">
        <v>0</v>
      </c>
      <c r="AE45" s="219">
        <v>4010</v>
      </c>
      <c r="AF45" s="219">
        <v>2655</v>
      </c>
      <c r="AG45" s="219">
        <v>1810</v>
      </c>
      <c r="AH45" s="219">
        <v>1020</v>
      </c>
      <c r="AI45" s="219">
        <v>658</v>
      </c>
      <c r="AJ45" s="219">
        <v>-1049</v>
      </c>
      <c r="AK45" s="219">
        <v>478</v>
      </c>
      <c r="AL45" s="219"/>
      <c r="AM45" s="219"/>
      <c r="AN45" s="219"/>
      <c r="AO45" s="219"/>
    </row>
    <row r="46" spans="2:47">
      <c r="B46" s="65" t="s">
        <v>336</v>
      </c>
      <c r="C46" s="65"/>
      <c r="D46" s="231"/>
      <c r="E46" s="219"/>
      <c r="F46" s="219"/>
      <c r="G46" s="219"/>
      <c r="H46" s="219">
        <f>AD46+AE46+AF46+AG46</f>
        <v>3505</v>
      </c>
      <c r="I46" s="219">
        <v>2769</v>
      </c>
      <c r="J46" s="219">
        <v>5444</v>
      </c>
      <c r="K46" s="219">
        <v>17538</v>
      </c>
      <c r="L46" s="219">
        <v>20663</v>
      </c>
      <c r="M46" s="219"/>
      <c r="N46" s="231"/>
      <c r="O46" s="345"/>
      <c r="P46" s="345"/>
      <c r="Q46" s="345"/>
      <c r="R46" s="345"/>
      <c r="S46" s="345"/>
      <c r="T46" s="345"/>
      <c r="U46" s="219"/>
      <c r="V46" s="219"/>
      <c r="W46" s="219"/>
      <c r="X46" s="219"/>
      <c r="Y46" s="219"/>
      <c r="Z46" s="219"/>
      <c r="AA46" s="219"/>
      <c r="AB46" s="221"/>
      <c r="AC46" s="221"/>
      <c r="AD46" s="219">
        <v>0</v>
      </c>
      <c r="AE46" s="221">
        <v>0</v>
      </c>
      <c r="AF46" s="219">
        <v>1301</v>
      </c>
      <c r="AG46" s="219">
        <v>2204</v>
      </c>
      <c r="AH46" s="219">
        <v>2769</v>
      </c>
      <c r="AI46" s="219">
        <v>4976</v>
      </c>
      <c r="AJ46" s="219">
        <v>4981</v>
      </c>
      <c r="AK46" s="219">
        <v>5281</v>
      </c>
      <c r="AL46" s="219"/>
      <c r="AM46" s="219"/>
      <c r="AN46" s="219"/>
      <c r="AO46" s="219"/>
    </row>
    <row r="47" spans="2:47">
      <c r="B47" s="217" t="s">
        <v>337</v>
      </c>
      <c r="C47" s="208"/>
      <c r="D47" s="217"/>
      <c r="E47" s="217"/>
      <c r="F47" s="217"/>
      <c r="G47" s="217"/>
      <c r="H47" s="217"/>
      <c r="I47" s="218"/>
      <c r="J47" s="218"/>
      <c r="K47" s="218"/>
      <c r="L47" s="218"/>
      <c r="M47" s="237"/>
      <c r="N47" s="217"/>
      <c r="O47" s="339"/>
      <c r="P47" s="339"/>
      <c r="Q47" s="339"/>
      <c r="R47" s="339"/>
      <c r="S47" s="339"/>
      <c r="T47" s="339"/>
      <c r="U47" s="217"/>
      <c r="V47" s="217"/>
      <c r="W47" s="217"/>
      <c r="X47" s="217"/>
      <c r="Y47" s="217"/>
      <c r="Z47" s="217"/>
      <c r="AA47" s="217"/>
      <c r="AB47" s="217"/>
      <c r="AC47" s="217"/>
      <c r="AD47" s="217"/>
      <c r="AE47" s="217"/>
      <c r="AF47" s="217"/>
      <c r="AG47" s="218"/>
      <c r="AH47" s="218"/>
      <c r="AI47" s="218"/>
      <c r="AJ47" s="218"/>
      <c r="AK47" s="218"/>
      <c r="AL47" s="218"/>
      <c r="AM47" s="218"/>
      <c r="AN47" s="218"/>
      <c r="AO47" s="218"/>
    </row>
    <row r="48" spans="2:47">
      <c r="B48" s="65" t="s">
        <v>338</v>
      </c>
      <c r="C48" s="65"/>
      <c r="D48" s="231">
        <v>6836</v>
      </c>
      <c r="E48" s="219">
        <v>6179</v>
      </c>
      <c r="F48" s="219">
        <v>6526</v>
      </c>
      <c r="G48" s="219">
        <v>6080</v>
      </c>
      <c r="H48" s="219">
        <v>5638</v>
      </c>
      <c r="I48" s="219">
        <v>5775</v>
      </c>
      <c r="J48" s="219">
        <v>5947</v>
      </c>
      <c r="K48" s="219">
        <v>5751</v>
      </c>
      <c r="L48" s="219">
        <v>5807</v>
      </c>
      <c r="M48" s="219"/>
      <c r="N48" s="231">
        <v>6836</v>
      </c>
      <c r="O48" s="345">
        <v>6672</v>
      </c>
      <c r="P48" s="345">
        <v>6472</v>
      </c>
      <c r="Q48" s="345">
        <v>6311</v>
      </c>
      <c r="R48" s="345">
        <v>6179</v>
      </c>
      <c r="S48" s="345">
        <v>6120</v>
      </c>
      <c r="T48" s="345">
        <v>6731</v>
      </c>
      <c r="U48" s="219">
        <v>6608</v>
      </c>
      <c r="V48" s="219">
        <v>6526</v>
      </c>
      <c r="W48" s="219">
        <v>6454</v>
      </c>
      <c r="X48" s="219">
        <v>6312</v>
      </c>
      <c r="Y48" s="219">
        <v>6176</v>
      </c>
      <c r="Z48" s="219">
        <v>6080</v>
      </c>
      <c r="AA48" s="219">
        <v>5882</v>
      </c>
      <c r="AB48" s="219">
        <v>5741</v>
      </c>
      <c r="AC48" s="219">
        <v>5662</v>
      </c>
      <c r="AD48" s="219">
        <v>5638</v>
      </c>
      <c r="AE48" s="219">
        <v>5641</v>
      </c>
      <c r="AF48" s="219">
        <v>5802</v>
      </c>
      <c r="AG48" s="219">
        <v>5787</v>
      </c>
      <c r="AH48" s="219">
        <v>5775</v>
      </c>
      <c r="AI48" s="219">
        <v>5890</v>
      </c>
      <c r="AJ48" s="219">
        <v>5881</v>
      </c>
      <c r="AK48" s="219">
        <v>6019</v>
      </c>
      <c r="AL48" s="219">
        <v>5947</v>
      </c>
      <c r="AM48" s="219">
        <v>5956</v>
      </c>
      <c r="AN48" s="219">
        <v>5911</v>
      </c>
      <c r="AO48" s="219">
        <v>5817</v>
      </c>
    </row>
    <row r="49" spans="2:41">
      <c r="B49" s="65" t="s">
        <v>339</v>
      </c>
      <c r="C49" s="65"/>
      <c r="D49" s="220">
        <v>1.3</v>
      </c>
      <c r="E49" s="221">
        <v>1.7</v>
      </c>
      <c r="F49" s="221">
        <v>2.1</v>
      </c>
      <c r="G49" s="230" t="s">
        <v>340</v>
      </c>
      <c r="H49" s="221">
        <v>1.6</v>
      </c>
      <c r="I49" s="221">
        <v>1.8</v>
      </c>
      <c r="J49" s="221">
        <v>2</v>
      </c>
      <c r="K49" s="221">
        <v>2.5</v>
      </c>
      <c r="L49" s="221">
        <v>3.5</v>
      </c>
      <c r="M49" s="221"/>
      <c r="N49" s="220">
        <v>1.3</v>
      </c>
      <c r="O49" s="340">
        <v>1.3</v>
      </c>
      <c r="P49" s="340">
        <v>1.6</v>
      </c>
      <c r="Q49" s="340">
        <v>1.7</v>
      </c>
      <c r="R49" s="340">
        <v>1.7</v>
      </c>
      <c r="S49" s="340">
        <v>1.7</v>
      </c>
      <c r="T49" s="340">
        <v>2.1</v>
      </c>
      <c r="U49" s="221">
        <v>1.9</v>
      </c>
      <c r="V49" s="221">
        <v>2.1</v>
      </c>
      <c r="W49" s="221">
        <v>2.1</v>
      </c>
      <c r="X49" s="221">
        <v>1.4</v>
      </c>
      <c r="Y49" s="221">
        <v>1.5</v>
      </c>
      <c r="Z49" s="230">
        <v>1.5</v>
      </c>
      <c r="AA49" s="230">
        <v>1.5</v>
      </c>
      <c r="AB49" s="230">
        <v>2</v>
      </c>
      <c r="AC49" s="230">
        <v>1.7</v>
      </c>
      <c r="AD49" s="221">
        <v>1.6</v>
      </c>
      <c r="AE49" s="221">
        <v>1.5</v>
      </c>
      <c r="AF49" s="221">
        <v>1.5</v>
      </c>
      <c r="AG49" s="221">
        <v>1.6</v>
      </c>
      <c r="AH49" s="221">
        <v>1.8</v>
      </c>
      <c r="AI49" s="221">
        <v>2.1</v>
      </c>
      <c r="AJ49" s="221">
        <v>1.9</v>
      </c>
      <c r="AK49" s="221">
        <v>2.1</v>
      </c>
      <c r="AL49" s="221">
        <v>2</v>
      </c>
      <c r="AM49" s="221">
        <v>2.1</v>
      </c>
      <c r="AN49" s="221">
        <v>2</v>
      </c>
      <c r="AO49" s="221">
        <v>2.2999999999999998</v>
      </c>
    </row>
    <row r="50" spans="2:41">
      <c r="B50" s="65" t="s">
        <v>496</v>
      </c>
      <c r="C50" s="65"/>
      <c r="D50" s="220">
        <v>3</v>
      </c>
      <c r="E50" s="221">
        <v>3.6</v>
      </c>
      <c r="F50" s="221">
        <v>4.9000000000000004</v>
      </c>
      <c r="G50" s="221">
        <v>4.7</v>
      </c>
      <c r="H50" s="221">
        <v>6.4</v>
      </c>
      <c r="I50" s="221">
        <v>6.8</v>
      </c>
      <c r="J50" s="221">
        <v>9.6999999999999993</v>
      </c>
      <c r="K50" s="221">
        <v>10.9</v>
      </c>
      <c r="L50" s="221">
        <v>12</v>
      </c>
      <c r="M50" s="221"/>
      <c r="N50" s="220">
        <v>3</v>
      </c>
      <c r="O50" s="340">
        <v>3</v>
      </c>
      <c r="P50" s="340">
        <v>3.3</v>
      </c>
      <c r="Q50" s="340">
        <v>3.4</v>
      </c>
      <c r="R50" s="340">
        <v>3.6</v>
      </c>
      <c r="S50" s="340">
        <v>4.2</v>
      </c>
      <c r="T50" s="340">
        <v>4.7</v>
      </c>
      <c r="U50" s="221">
        <v>4.7</v>
      </c>
      <c r="V50" s="221">
        <v>4.9000000000000004</v>
      </c>
      <c r="W50" s="221">
        <v>4.5</v>
      </c>
      <c r="X50" s="221">
        <v>4.0999999999999996</v>
      </c>
      <c r="Y50" s="221">
        <v>4.3</v>
      </c>
      <c r="Z50" s="230">
        <v>4.7</v>
      </c>
      <c r="AA50" s="221">
        <v>5</v>
      </c>
      <c r="AB50" s="221">
        <v>6.2</v>
      </c>
      <c r="AC50" s="221">
        <v>6.7</v>
      </c>
      <c r="AD50" s="221">
        <v>6.4</v>
      </c>
      <c r="AE50" s="221">
        <v>6.7</v>
      </c>
      <c r="AF50" s="221">
        <v>6.5</v>
      </c>
      <c r="AG50" s="221">
        <v>6.4</v>
      </c>
      <c r="AH50" s="221">
        <v>6.8</v>
      </c>
      <c r="AI50" s="221">
        <v>7.4</v>
      </c>
      <c r="AJ50" s="221">
        <v>8.5</v>
      </c>
      <c r="AK50" s="221">
        <v>9.1999999999999993</v>
      </c>
      <c r="AL50" s="221"/>
      <c r="AM50" s="221"/>
      <c r="AN50" s="221"/>
      <c r="AO50" s="221"/>
    </row>
    <row r="51" spans="2:41">
      <c r="B51" s="65" t="s">
        <v>341</v>
      </c>
      <c r="C51" s="65"/>
      <c r="D51" s="358">
        <v>0</v>
      </c>
      <c r="E51" s="281">
        <v>0</v>
      </c>
      <c r="F51" s="280">
        <v>1</v>
      </c>
      <c r="G51" s="280" t="s">
        <v>342</v>
      </c>
      <c r="H51" s="280" t="s">
        <v>342</v>
      </c>
      <c r="I51" s="280" t="s">
        <v>342</v>
      </c>
      <c r="J51" s="280" t="s">
        <v>342</v>
      </c>
      <c r="K51" s="280" t="s">
        <v>342</v>
      </c>
      <c r="L51" s="280" t="s">
        <v>342</v>
      </c>
      <c r="M51" s="240"/>
      <c r="N51" s="358">
        <v>0</v>
      </c>
      <c r="O51" s="360">
        <v>0</v>
      </c>
      <c r="P51" s="360">
        <v>0</v>
      </c>
      <c r="Q51" s="360">
        <v>0</v>
      </c>
      <c r="R51" s="360">
        <v>0</v>
      </c>
      <c r="S51" s="347">
        <v>0</v>
      </c>
      <c r="T51" s="347">
        <v>0</v>
      </c>
      <c r="U51" s="280">
        <v>0</v>
      </c>
      <c r="V51" s="280">
        <v>0</v>
      </c>
      <c r="W51" s="280">
        <v>0</v>
      </c>
      <c r="X51" s="280">
        <v>1</v>
      </c>
      <c r="Y51" s="280" t="s">
        <v>342</v>
      </c>
      <c r="Z51" s="280" t="s">
        <v>342</v>
      </c>
      <c r="AA51" s="280" t="s">
        <v>342</v>
      </c>
      <c r="AB51" s="280" t="s">
        <v>342</v>
      </c>
      <c r="AC51" s="280" t="s">
        <v>342</v>
      </c>
      <c r="AD51" s="280" t="s">
        <v>342</v>
      </c>
      <c r="AE51" s="281" t="s">
        <v>342</v>
      </c>
      <c r="AF51" s="280" t="s">
        <v>342</v>
      </c>
      <c r="AG51" s="280" t="s">
        <v>342</v>
      </c>
      <c r="AH51" s="280" t="s">
        <v>342</v>
      </c>
      <c r="AI51" s="280" t="s">
        <v>342</v>
      </c>
      <c r="AJ51" s="280" t="s">
        <v>342</v>
      </c>
      <c r="AK51" s="280" t="s">
        <v>342</v>
      </c>
      <c r="AL51" s="281">
        <v>0</v>
      </c>
      <c r="AM51" s="281">
        <v>0</v>
      </c>
      <c r="AN51" s="281">
        <v>0</v>
      </c>
      <c r="AO51" s="281">
        <v>0</v>
      </c>
    </row>
    <row r="52" spans="2:41">
      <c r="B52" s="65" t="s">
        <v>343</v>
      </c>
      <c r="C52" s="65"/>
      <c r="D52" s="241">
        <v>90</v>
      </c>
      <c r="E52" s="242">
        <v>90</v>
      </c>
      <c r="F52" s="242">
        <v>86</v>
      </c>
      <c r="G52" s="242">
        <v>75</v>
      </c>
      <c r="H52" s="239">
        <v>64</v>
      </c>
      <c r="I52" s="239">
        <v>50</v>
      </c>
      <c r="J52" s="239">
        <v>49</v>
      </c>
      <c r="K52" s="239">
        <v>44</v>
      </c>
      <c r="L52" s="239">
        <v>35</v>
      </c>
      <c r="M52" s="239"/>
      <c r="N52" s="241">
        <v>93</v>
      </c>
      <c r="O52" s="348">
        <v>89</v>
      </c>
      <c r="P52" s="348">
        <v>93</v>
      </c>
      <c r="Q52" s="348">
        <v>87</v>
      </c>
      <c r="R52" s="348">
        <v>93</v>
      </c>
      <c r="S52" s="348">
        <v>90</v>
      </c>
      <c r="T52" s="348">
        <v>86</v>
      </c>
      <c r="U52" s="242">
        <v>90</v>
      </c>
      <c r="V52" s="242">
        <v>90</v>
      </c>
      <c r="W52" s="242">
        <v>87</v>
      </c>
      <c r="X52" s="242">
        <v>85</v>
      </c>
      <c r="Y52" s="242">
        <v>80</v>
      </c>
      <c r="Z52" s="242">
        <v>83</v>
      </c>
      <c r="AA52" s="242">
        <v>71</v>
      </c>
      <c r="AB52" s="242">
        <v>80</v>
      </c>
      <c r="AC52" s="242">
        <v>68</v>
      </c>
      <c r="AD52" s="239">
        <v>76</v>
      </c>
      <c r="AE52" s="242">
        <v>60</v>
      </c>
      <c r="AF52" s="239">
        <v>64</v>
      </c>
      <c r="AG52" s="239">
        <v>56</v>
      </c>
      <c r="AH52" s="239">
        <v>56</v>
      </c>
      <c r="AI52" s="239">
        <v>47</v>
      </c>
      <c r="AJ52" s="239">
        <v>54</v>
      </c>
      <c r="AK52" s="239">
        <v>43</v>
      </c>
      <c r="AL52" s="242"/>
      <c r="AM52" s="242"/>
      <c r="AN52" s="242"/>
      <c r="AO52" s="242"/>
    </row>
    <row r="53" spans="2:41">
      <c r="B53" s="292" t="s">
        <v>344</v>
      </c>
      <c r="C53" s="292"/>
      <c r="D53" s="456">
        <v>58</v>
      </c>
      <c r="E53" s="457">
        <v>58</v>
      </c>
      <c r="F53" s="457">
        <v>65</v>
      </c>
      <c r="G53" s="457">
        <v>131</v>
      </c>
      <c r="H53" s="457">
        <v>151</v>
      </c>
      <c r="I53" s="457">
        <v>224</v>
      </c>
      <c r="J53" s="457">
        <v>220</v>
      </c>
      <c r="K53" s="457">
        <v>280</v>
      </c>
      <c r="L53" s="457">
        <v>311</v>
      </c>
      <c r="M53" s="457"/>
      <c r="N53" s="456">
        <v>45.49</v>
      </c>
      <c r="O53" s="458">
        <v>91.1</v>
      </c>
      <c r="P53" s="458">
        <v>51</v>
      </c>
      <c r="Q53" s="458">
        <v>59</v>
      </c>
      <c r="R53" s="458">
        <v>34</v>
      </c>
      <c r="S53" s="458">
        <v>83</v>
      </c>
      <c r="T53" s="458">
        <v>84</v>
      </c>
      <c r="U53" s="457">
        <v>53</v>
      </c>
      <c r="V53" s="457">
        <v>44</v>
      </c>
      <c r="W53" s="457">
        <v>62</v>
      </c>
      <c r="X53" s="457">
        <v>71</v>
      </c>
      <c r="Y53" s="457">
        <v>85</v>
      </c>
      <c r="Z53" s="457">
        <v>87</v>
      </c>
      <c r="AA53" s="457">
        <v>212</v>
      </c>
      <c r="AB53" s="457">
        <v>123</v>
      </c>
      <c r="AC53" s="457">
        <v>147</v>
      </c>
      <c r="AD53" s="457">
        <v>106</v>
      </c>
      <c r="AE53" s="457">
        <v>203</v>
      </c>
      <c r="AF53" s="457">
        <v>150</v>
      </c>
      <c r="AG53" s="457">
        <v>170</v>
      </c>
      <c r="AH53" s="457">
        <v>183</v>
      </c>
      <c r="AI53" s="457">
        <v>329</v>
      </c>
      <c r="AJ53" s="457">
        <v>210</v>
      </c>
      <c r="AK53" s="457">
        <v>232</v>
      </c>
      <c r="AL53" s="457">
        <v>225</v>
      </c>
      <c r="AM53" s="457">
        <v>217</v>
      </c>
      <c r="AN53" s="457">
        <v>217</v>
      </c>
      <c r="AO53" s="457">
        <v>218</v>
      </c>
    </row>
    <row r="54" spans="2:41">
      <c r="B54" s="292" t="s">
        <v>511</v>
      </c>
      <c r="C54" s="65"/>
      <c r="D54" s="459">
        <v>18.18</v>
      </c>
      <c r="E54" s="461">
        <v>25.332999999999998</v>
      </c>
      <c r="F54" s="461">
        <v>34.603999999999999</v>
      </c>
      <c r="G54" s="462">
        <v>36.228000000000002</v>
      </c>
      <c r="H54" s="457"/>
      <c r="I54" s="457"/>
      <c r="J54" s="457"/>
      <c r="K54" s="457"/>
      <c r="L54" s="457"/>
      <c r="M54" s="219"/>
      <c r="N54" s="459">
        <v>3.9279999999999999</v>
      </c>
      <c r="O54" s="460">
        <v>4.3730000000000002</v>
      </c>
      <c r="P54" s="460">
        <v>4.6159999999999997</v>
      </c>
      <c r="Q54" s="460">
        <v>5.2629999999999999</v>
      </c>
      <c r="R54" s="460">
        <v>5.9459999999999997</v>
      </c>
      <c r="S54" s="460">
        <v>6.2610000000000001</v>
      </c>
      <c r="T54" s="460">
        <v>5.5350000000000001</v>
      </c>
      <c r="U54" s="461">
        <v>7.5919999999999996</v>
      </c>
      <c r="V54" s="461">
        <v>10.718999999999999</v>
      </c>
      <c r="W54" s="461">
        <v>8.2370000000000001</v>
      </c>
      <c r="X54" s="461">
        <v>8.3620000000000001</v>
      </c>
      <c r="Y54" s="461">
        <v>7.2859999999999996</v>
      </c>
      <c r="Z54" s="461"/>
      <c r="AA54" s="457"/>
      <c r="AB54" s="457"/>
      <c r="AC54" s="457"/>
      <c r="AD54" s="457"/>
      <c r="AE54" s="457"/>
      <c r="AF54" s="457"/>
      <c r="AG54" s="457"/>
      <c r="AH54" s="457"/>
      <c r="AI54" s="457"/>
      <c r="AJ54" s="457"/>
      <c r="AK54" s="457"/>
      <c r="AL54" s="457"/>
      <c r="AM54" s="457"/>
      <c r="AN54" s="457"/>
      <c r="AO54" s="457"/>
    </row>
    <row r="55" spans="2:41">
      <c r="B55" s="217" t="s">
        <v>507</v>
      </c>
      <c r="C55" s="208"/>
      <c r="D55" s="217"/>
      <c r="E55" s="217"/>
      <c r="F55" s="217"/>
      <c r="G55" s="217"/>
      <c r="H55" s="217"/>
      <c r="I55" s="218"/>
      <c r="J55" s="218"/>
      <c r="K55" s="218"/>
      <c r="L55" s="218"/>
      <c r="M55" s="237"/>
      <c r="N55" s="217"/>
      <c r="O55" s="339"/>
      <c r="P55" s="339"/>
      <c r="Q55" s="339"/>
      <c r="R55" s="339"/>
      <c r="S55" s="339"/>
      <c r="T55" s="339"/>
      <c r="U55" s="217"/>
      <c r="V55" s="217"/>
      <c r="W55" s="217"/>
      <c r="X55" s="217"/>
      <c r="Y55" s="217"/>
      <c r="Z55" s="217"/>
      <c r="AA55" s="217"/>
      <c r="AB55" s="217"/>
      <c r="AC55" s="217"/>
      <c r="AD55" s="217"/>
      <c r="AE55" s="217"/>
      <c r="AF55" s="217"/>
      <c r="AG55" s="218"/>
      <c r="AH55" s="218"/>
      <c r="AI55" s="218"/>
      <c r="AJ55" s="218"/>
      <c r="AK55" s="218"/>
      <c r="AL55" s="218"/>
      <c r="AM55" s="218"/>
      <c r="AN55" s="218"/>
      <c r="AO55" s="218"/>
    </row>
    <row r="56" spans="2:41">
      <c r="B56" s="292" t="s">
        <v>499</v>
      </c>
      <c r="C56" s="65"/>
      <c r="D56" s="456">
        <v>66</v>
      </c>
      <c r="E56" s="461"/>
      <c r="F56" s="461"/>
      <c r="G56" s="461"/>
      <c r="H56" s="457"/>
      <c r="I56" s="457"/>
      <c r="J56" s="457"/>
      <c r="K56" s="457"/>
      <c r="L56" s="457"/>
      <c r="M56" s="219"/>
      <c r="N56" s="459"/>
      <c r="O56" s="460"/>
      <c r="P56" s="460"/>
      <c r="Q56" s="460"/>
      <c r="R56" s="460"/>
      <c r="S56" s="460"/>
      <c r="T56" s="460"/>
      <c r="U56" s="461"/>
      <c r="V56" s="461"/>
      <c r="W56" s="461"/>
      <c r="X56" s="461"/>
      <c r="Y56" s="461"/>
      <c r="Z56" s="461"/>
      <c r="AA56" s="457"/>
      <c r="AB56" s="457"/>
      <c r="AC56" s="457"/>
      <c r="AD56" s="457"/>
      <c r="AE56" s="457"/>
      <c r="AF56" s="457"/>
      <c r="AG56" s="457"/>
      <c r="AH56" s="457"/>
      <c r="AI56" s="457"/>
      <c r="AJ56" s="457"/>
      <c r="AK56" s="457"/>
      <c r="AL56" s="457"/>
      <c r="AM56" s="457"/>
      <c r="AN56" s="457"/>
      <c r="AO56" s="457"/>
    </row>
    <row r="57" spans="2:41">
      <c r="B57" s="292" t="s">
        <v>508</v>
      </c>
      <c r="C57" s="65"/>
      <c r="D57" s="456">
        <v>80</v>
      </c>
      <c r="E57" s="461"/>
      <c r="F57" s="461"/>
      <c r="G57" s="461"/>
      <c r="H57" s="457"/>
      <c r="I57" s="457"/>
      <c r="J57" s="457"/>
      <c r="K57" s="457"/>
      <c r="L57" s="457"/>
      <c r="M57" s="219"/>
      <c r="N57" s="459"/>
      <c r="O57" s="460"/>
      <c r="P57" s="460"/>
      <c r="Q57" s="460"/>
      <c r="R57" s="460"/>
      <c r="S57" s="460"/>
      <c r="T57" s="460"/>
      <c r="U57" s="461"/>
      <c r="V57" s="461"/>
      <c r="W57" s="461"/>
      <c r="X57" s="461"/>
      <c r="Y57" s="461"/>
      <c r="Z57" s="461"/>
      <c r="AA57" s="457"/>
      <c r="AB57" s="457"/>
      <c r="AC57" s="457"/>
      <c r="AD57" s="457"/>
      <c r="AE57" s="457"/>
      <c r="AF57" s="457"/>
      <c r="AG57" s="457"/>
      <c r="AH57" s="457"/>
      <c r="AI57" s="457"/>
      <c r="AJ57" s="457"/>
      <c r="AK57" s="457"/>
      <c r="AL57" s="457"/>
      <c r="AM57" s="457"/>
      <c r="AN57" s="457"/>
      <c r="AO57" s="457"/>
    </row>
    <row r="58" spans="2:41">
      <c r="B58" s="292" t="s">
        <v>509</v>
      </c>
      <c r="C58" s="65"/>
      <c r="D58" s="456">
        <v>90</v>
      </c>
      <c r="E58" s="461"/>
      <c r="F58" s="461"/>
      <c r="G58" s="461"/>
      <c r="H58" s="457"/>
      <c r="I58" s="457"/>
      <c r="J58" s="457"/>
      <c r="K58" s="457"/>
      <c r="L58" s="457"/>
      <c r="M58" s="219"/>
      <c r="N58" s="459"/>
      <c r="O58" s="460"/>
      <c r="P58" s="460"/>
      <c r="Q58" s="460"/>
      <c r="R58" s="460"/>
      <c r="S58" s="460"/>
      <c r="T58" s="460"/>
      <c r="U58" s="461"/>
      <c r="V58" s="461"/>
      <c r="W58" s="461"/>
      <c r="X58" s="461"/>
      <c r="Y58" s="461"/>
      <c r="Z58" s="461"/>
      <c r="AA58" s="457"/>
      <c r="AB58" s="457"/>
      <c r="AC58" s="457"/>
      <c r="AD58" s="457"/>
      <c r="AE58" s="457"/>
      <c r="AF58" s="457"/>
      <c r="AG58" s="457"/>
      <c r="AH58" s="457"/>
      <c r="AI58" s="457"/>
      <c r="AJ58" s="457"/>
      <c r="AK58" s="457"/>
      <c r="AL58" s="457"/>
      <c r="AM58" s="457"/>
      <c r="AN58" s="457"/>
      <c r="AO58" s="457"/>
    </row>
    <row r="59" spans="2:41">
      <c r="B59" s="232" t="s">
        <v>510</v>
      </c>
      <c r="C59" s="65"/>
      <c r="D59" s="233">
        <v>99</v>
      </c>
      <c r="E59" s="234"/>
      <c r="F59" s="234"/>
      <c r="G59" s="234"/>
      <c r="H59" s="234"/>
      <c r="I59" s="234"/>
      <c r="J59" s="234"/>
      <c r="K59" s="234"/>
      <c r="L59" s="234"/>
      <c r="M59" s="219"/>
      <c r="N59" s="233"/>
      <c r="O59" s="349"/>
      <c r="P59" s="349"/>
      <c r="Q59" s="349"/>
      <c r="R59" s="349"/>
      <c r="S59" s="349"/>
      <c r="T59" s="349"/>
      <c r="U59" s="234"/>
      <c r="V59" s="234"/>
      <c r="W59" s="234"/>
      <c r="X59" s="234"/>
      <c r="Y59" s="234"/>
      <c r="Z59" s="234"/>
      <c r="AA59" s="234"/>
      <c r="AB59" s="234"/>
      <c r="AC59" s="234"/>
      <c r="AD59" s="234"/>
      <c r="AE59" s="234"/>
      <c r="AF59" s="234"/>
      <c r="AG59" s="234"/>
      <c r="AH59" s="234"/>
      <c r="AI59" s="234"/>
      <c r="AJ59" s="234"/>
      <c r="AK59" s="234"/>
      <c r="AL59" s="234"/>
      <c r="AM59" s="234"/>
      <c r="AN59" s="234"/>
      <c r="AO59" s="234"/>
    </row>
    <row r="60" spans="2:41" customFormat="1" ht="5.0999999999999996" customHeight="1">
      <c r="B60" s="282"/>
      <c r="C60" s="282"/>
      <c r="D60" s="282"/>
      <c r="E60" s="282"/>
      <c r="F60" s="283"/>
      <c r="G60" s="283"/>
      <c r="H60" s="283"/>
      <c r="I60" s="283"/>
      <c r="J60" s="283"/>
      <c r="K60" s="283"/>
      <c r="L60" s="283"/>
      <c r="M60" s="283"/>
      <c r="N60" s="283"/>
      <c r="O60" s="345"/>
      <c r="P60" s="345"/>
      <c r="Q60" s="345"/>
      <c r="R60" s="345"/>
      <c r="S60" s="345"/>
      <c r="T60" s="345"/>
      <c r="U60" s="283"/>
      <c r="V60" s="283"/>
      <c r="W60" s="283"/>
      <c r="X60" s="283"/>
      <c r="Y60" s="283"/>
      <c r="Z60" s="283"/>
      <c r="AA60" s="283"/>
      <c r="AB60" s="283"/>
      <c r="AC60" s="283"/>
      <c r="AD60" s="283"/>
      <c r="AE60" s="283"/>
      <c r="AF60" s="283"/>
      <c r="AG60" s="283"/>
      <c r="AH60" s="283"/>
      <c r="AI60" s="283"/>
      <c r="AJ60" s="283"/>
      <c r="AK60" s="283"/>
      <c r="AL60" s="283"/>
      <c r="AM60" s="283"/>
      <c r="AN60" s="283"/>
      <c r="AO60" s="283"/>
    </row>
    <row r="61" spans="2:41" ht="100.5" customHeight="1">
      <c r="B61" s="474" t="s">
        <v>512</v>
      </c>
      <c r="C61" s="474"/>
      <c r="D61" s="474"/>
      <c r="E61" s="474"/>
      <c r="F61" s="474"/>
      <c r="G61" s="474"/>
      <c r="H61" s="474"/>
      <c r="I61" s="474"/>
      <c r="J61" s="474"/>
      <c r="K61" s="474"/>
      <c r="L61" s="474"/>
      <c r="M61" s="474"/>
      <c r="N61" s="474"/>
      <c r="O61" s="474"/>
      <c r="P61" s="474"/>
      <c r="Q61" s="474"/>
      <c r="R61" s="474"/>
      <c r="S61" s="474"/>
      <c r="T61" s="474"/>
      <c r="U61" s="474"/>
      <c r="V61" s="474"/>
      <c r="W61" s="474"/>
      <c r="X61" s="284"/>
      <c r="Y61" s="284"/>
      <c r="Z61" s="284"/>
      <c r="AA61" s="284"/>
      <c r="AB61" s="284"/>
      <c r="AC61" s="284"/>
      <c r="AD61" s="284"/>
      <c r="AE61" s="284"/>
      <c r="AF61" s="284"/>
      <c r="AG61" s="284"/>
      <c r="AH61" s="284"/>
      <c r="AI61" s="284"/>
      <c r="AJ61" s="284"/>
      <c r="AK61" s="284"/>
      <c r="AL61" s="284"/>
      <c r="AM61" s="284"/>
      <c r="AN61" s="284"/>
      <c r="AO61" s="284"/>
    </row>
  </sheetData>
  <mergeCells count="1">
    <mergeCell ref="B61:W61"/>
  </mergeCells>
  <phoneticPr fontId="32" type="noConversion"/>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ignoredErrors>
    <ignoredError sqref="Q7:Q12 Q20:Q21 P10:P12 P20:P21 O11:O13 O19:O21 N28:O28 N13 D11:D13 D19:D21 N19:N21 D27:D28 N27:O27" unlockedFormula="1"/>
    <ignoredError sqref="G5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23" ma:contentTypeDescription="DONG Energy Document Content Type" ma:contentTypeScope="" ma:versionID="c9c9d0e7582abcb50f4ccc57916ef38c">
  <xsd:schema xmlns:xsd="http://www.w3.org/2001/XMLSchema" xmlns:xs="http://www.w3.org/2001/XMLSchema" xmlns:p="http://schemas.microsoft.com/office/2006/metadata/properties" xmlns:ns2="b9fa2689-23e1-470a-a57e-b1145bf90d8a" targetNamespace="http://schemas.microsoft.com/office/2006/metadata/properties" ma:root="true" ma:fieldsID="1353a77c33d78cdcfbdfdbb93ace1a4a" ns2:_="">
    <xsd:import namespace="b9fa2689-23e1-470a-a57e-b1145bf90d8a"/>
    <xsd:element name="properties">
      <xsd:complexType>
        <xsd:sequence>
          <xsd:element name="documentManagement">
            <xsd:complexType>
              <xsd:all>
                <xsd:element ref="ns2:Document_x0020_Responsible"/>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edd7cca-690c-40af-b5c4-8ca6c4582b32" ContentTypeId="0x01010090590BEB6A056B449727CADB82A127B801" PreviousValue="false"/>
</file>

<file path=customXml/item5.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xsi:nil="true"/>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DE-023294-00003238</DEDocumentID>
    <DEIsDocumentSetIdSet xmlns="b9fa2689-23e1-470a-a57e-b1145bf90d8a">false</DEIsDocumentSetIdSet>
    <_dlc_DocId xmlns="b9fa2689-23e1-470a-a57e-b1145bf90d8a">Deca00004061-2066997289-3938</_dlc_DocId>
    <_dlc_DocIdUrl xmlns="b9fa2689-23e1-470a-a57e-b1145bf90d8a">
      <Url>https://dongenergy.sharepoint.com/sites/AnnualReportRAE/_layouts/15/DocIdRedir.aspx?ID=Deca00004061-2066997289-3938</Url>
      <Description>Deca00004061-2066997289-3938</Description>
    </_dlc_DocIdUrl>
  </documentManagement>
</p:properties>
</file>

<file path=customXml/itemProps1.xml><?xml version="1.0" encoding="utf-8"?>
<ds:datastoreItem xmlns:ds="http://schemas.openxmlformats.org/officeDocument/2006/customXml" ds:itemID="{41B16FAF-6247-4482-82A1-04045F4BD7D0}">
  <ds:schemaRefs>
    <ds:schemaRef ds:uri="http://schemas.microsoft.com/sharepoint/events"/>
  </ds:schemaRefs>
</ds:datastoreItem>
</file>

<file path=customXml/itemProps2.xml><?xml version="1.0" encoding="utf-8"?>
<ds:datastoreItem xmlns:ds="http://schemas.openxmlformats.org/officeDocument/2006/customXml" ds:itemID="{EFD11EF1-B452-436A-A87F-8BE5145C9B84}">
  <ds:schemaRefs>
    <ds:schemaRef ds:uri="http://schemas.microsoft.com/sharepoint/v3/contenttype/forms"/>
  </ds:schemaRefs>
</ds:datastoreItem>
</file>

<file path=customXml/itemProps3.xml><?xml version="1.0" encoding="utf-8"?>
<ds:datastoreItem xmlns:ds="http://schemas.openxmlformats.org/officeDocument/2006/customXml" ds:itemID="{BE9691A3-DA67-4C27-A571-6EA083BB0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1B883B4-C55D-4A19-B116-EBCA1388A333}">
  <ds:schemaRefs>
    <ds:schemaRef ds:uri="Microsoft.SharePoint.Taxonomy.ContentTypeSync"/>
  </ds:schemaRefs>
</ds:datastoreItem>
</file>

<file path=customXml/itemProps5.xml><?xml version="1.0" encoding="utf-8"?>
<ds:datastoreItem xmlns:ds="http://schemas.openxmlformats.org/officeDocument/2006/customXml" ds:itemID="{23165AD3-FBAF-4D68-93C1-3982FB5A2191}">
  <ds:schemaRefs>
    <ds:schemaRef ds:uri="http://schemas.openxmlformats.org/package/2006/metadata/core-properties"/>
    <ds:schemaRef ds:uri="http://www.w3.org/XML/1998/namespace"/>
    <ds:schemaRef ds:uri="http://schemas.microsoft.com/office/2006/documentManagement/types"/>
    <ds:schemaRef ds:uri="http://purl.org/dc/dcmitype/"/>
    <ds:schemaRef ds:uri="b9fa2689-23e1-470a-a57e-b1145bf90d8a"/>
    <ds:schemaRef ds:uri="http://schemas.microsoft.com/office/2006/metadata/properti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 (Hyperlinks)</vt:lpstr>
      <vt:lpstr>OF Asset Book</vt:lpstr>
      <vt:lpstr>ON Asset Book</vt:lpstr>
      <vt:lpstr>Bio Asset Book</vt:lpstr>
      <vt:lpstr>OF Statistics 2011-Q4 2021</vt:lpstr>
      <vt:lpstr>ON Statistics Q4 2018-Q4 2021</vt:lpstr>
      <vt:lpstr>BO statistics 2018-Q4 2021</vt:lpstr>
      <vt:lpstr>Business drivers highlights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Book &amp; Statistics</dc:title>
  <dc:subject/>
  <dc:creator>Sebastian Lindholm</dc:creator>
  <cp:keywords/>
  <dc:description/>
  <cp:lastModifiedBy>Finn Adser</cp:lastModifiedBy>
  <cp:revision/>
  <dcterms:created xsi:type="dcterms:W3CDTF">2020-06-08T07:53:58Z</dcterms:created>
  <dcterms:modified xsi:type="dcterms:W3CDTF">2022-02-03T10:51:37Z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475f66b8-5bd3-4e91-86af-e1c98cbd15d9</vt:lpwstr>
  </property>
  <property fmtid="{D5CDD505-2E9C-101B-9397-08002B2CF9AE}" pid="37" name="MSIP_Label_b8d9a29f-7d17-4193-85e4-1bef0fc2e901_Enabled">
    <vt:lpwstr>true</vt:lpwstr>
  </property>
  <property fmtid="{D5CDD505-2E9C-101B-9397-08002B2CF9AE}" pid="38" name="MSIP_Label_b8d9a29f-7d17-4193-85e4-1bef0fc2e901_SetDate">
    <vt:lpwstr>2022-02-01T17:49:16Z</vt:lpwstr>
  </property>
  <property fmtid="{D5CDD505-2E9C-101B-9397-08002B2CF9AE}" pid="39" name="MSIP_Label_b8d9a29f-7d17-4193-85e4-1bef0fc2e901_Method">
    <vt:lpwstr>Standard</vt:lpwstr>
  </property>
  <property fmtid="{D5CDD505-2E9C-101B-9397-08002B2CF9AE}" pid="40" name="MSIP_Label_b8d9a29f-7d17-4193-85e4-1bef0fc2e901_Name">
    <vt:lpwstr>b8d9a29f-7d17-4193-85e4-1bef0fc2e901</vt:lpwstr>
  </property>
  <property fmtid="{D5CDD505-2E9C-101B-9397-08002B2CF9AE}" pid="41" name="MSIP_Label_b8d9a29f-7d17-4193-85e4-1bef0fc2e901_SiteId">
    <vt:lpwstr>100b3c99-f3e2-4da0-9c8a-b9d345742c36</vt:lpwstr>
  </property>
  <property fmtid="{D5CDD505-2E9C-101B-9397-08002B2CF9AE}" pid="42" name="MSIP_Label_b8d9a29f-7d17-4193-85e4-1bef0fc2e901_ActionId">
    <vt:lpwstr>681d8a90-d055-48a9-bb67-f60c98c5f37b</vt:lpwstr>
  </property>
  <property fmtid="{D5CDD505-2E9C-101B-9397-08002B2CF9AE}" pid="43" name="MSIP_Label_b8d9a29f-7d17-4193-85e4-1bef0fc2e901_ContentBits">
    <vt:lpwstr>1</vt:lpwstr>
  </property>
</Properties>
</file>