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ERE\Ørsted\Annual Report RAE - Documents\Fact Sheets\2019\Q4\"/>
    </mc:Choice>
  </mc:AlternateContent>
  <xr:revisionPtr revIDLastSave="180" documentId="13_ncr:1_{B711ECA9-DB01-42B4-AC6D-EC2685BCA95A}" xr6:coauthVersionLast="41" xr6:coauthVersionMax="41" xr10:uidLastSave="{1A9C381E-146C-4512-981E-00938CC4AC7D}"/>
  <bookViews>
    <workbookView xWindow="-120" yWindow="-120" windowWidth="29040" windowHeight="15840" tabRatio="797" activeTab="1" xr2:uid="{00000000-000D-0000-FFFF-FFFF00000000}"/>
  </bookViews>
  <sheets>
    <sheet name="OF Asset Book" sheetId="77" r:id="rId1"/>
    <sheet name="OF statistics 2011-Q4 2019" sheetId="78" r:id="rId2"/>
    <sheet name="OF segment accounts" sheetId="72" r:id="rId3"/>
  </sheets>
  <externalReferences>
    <externalReference r:id="rId4"/>
    <externalReference r:id="rId5"/>
  </externalReferences>
  <definedNames>
    <definedName name="__FDS_HYPERLINK_TOGGLE_STATE__">"ON"</definedName>
    <definedName name="ACTUAL" localSheetId="0">#REF!</definedName>
    <definedName name="ACTUAL" localSheetId="1">#REF!</definedName>
    <definedName name="ACTUAL">#REF!</definedName>
    <definedName name="BPT" localSheetId="0">#REF!</definedName>
    <definedName name="BPT" localSheetId="1">#REF!</definedName>
    <definedName name="BPT">#REF!</definedName>
    <definedName name="CE" localSheetId="0">#REF!</definedName>
    <definedName name="CE" localSheetId="1">#REF!</definedName>
    <definedName name="CE">#REF!</definedName>
    <definedName name="CE_2" localSheetId="0">#REF!</definedName>
    <definedName name="CE_2" localSheetId="1">#REF!</definedName>
    <definedName name="CE_2">#REF!</definedName>
    <definedName name="CURRENT_YEAR" localSheetId="0">#REF!</definedName>
    <definedName name="CURRENT_YEAR" localSheetId="1">#REF!</definedName>
    <definedName name="CURRENT_YEAR">#REF!</definedName>
    <definedName name="CUSTOM3TOTAL" localSheetId="0">#REF!</definedName>
    <definedName name="CUSTOM3TOTAL" localSheetId="1">#REF!</definedName>
    <definedName name="CUSTOM3TOTAL">#REF!</definedName>
    <definedName name="CUSTOM4" localSheetId="0">#REF!</definedName>
    <definedName name="CUSTOM4" localSheetId="1">#REF!</definedName>
    <definedName name="CUSTOM4">#REF!</definedName>
    <definedName name="EBIT_ADJ" localSheetId="0">#REF!</definedName>
    <definedName name="EBIT_ADJ" localSheetId="1">#REF!</definedName>
    <definedName name="EBIT_ADJ">#REF!</definedName>
    <definedName name="EBIT_ADJ_2" localSheetId="0">#REF!</definedName>
    <definedName name="EBIT_ADJ_2" localSheetId="1">#REF!</definedName>
    <definedName name="EBIT_ADJ_2">#REF!</definedName>
    <definedName name="EBIT_BP" localSheetId="0">#REF!</definedName>
    <definedName name="EBIT_BP" localSheetId="1">#REF!</definedName>
    <definedName name="EBIT_BP">#REF!</definedName>
    <definedName name="EBIT_BP_2" localSheetId="0">#REF!</definedName>
    <definedName name="EBIT_BP_2" localSheetId="1">#REF!</definedName>
    <definedName name="EBIT_BP_2">#REF!</definedName>
    <definedName name="EBIT_IFRS" localSheetId="0">#REF!</definedName>
    <definedName name="EBIT_IFRS" localSheetId="1">#REF!</definedName>
    <definedName name="EBIT_IFRS">#REF!</definedName>
    <definedName name="EBIT_IFRS_2" localSheetId="0">#REF!</definedName>
    <definedName name="EBIT_IFRS_2" localSheetId="1">#REF!</definedName>
    <definedName name="EBIT_IFRS_2">#REF!</definedName>
    <definedName name="EBITDA_ADJ" localSheetId="0">#REF!</definedName>
    <definedName name="EBITDA_ADJ" localSheetId="1">#REF!</definedName>
    <definedName name="EBITDA_ADJ">#REF!</definedName>
    <definedName name="EBITDA_ADJ_2" localSheetId="0">#REF!</definedName>
    <definedName name="EBITDA_ADJ_2" localSheetId="1">#REF!</definedName>
    <definedName name="EBITDA_ADJ_2">#REF!</definedName>
    <definedName name="EBITDA_BP" localSheetId="0">#REF!</definedName>
    <definedName name="EBITDA_BP" localSheetId="1">#REF!</definedName>
    <definedName name="EBITDA_BP">#REF!</definedName>
    <definedName name="EBITDA_BP_2" localSheetId="0">#REF!</definedName>
    <definedName name="EBITDA_BP_2" localSheetId="1">#REF!</definedName>
    <definedName name="EBITDA_BP_2">#REF!</definedName>
    <definedName name="EBITDA_IFRS" localSheetId="0">#REF!</definedName>
    <definedName name="EBITDA_IFRS" localSheetId="1">#REF!</definedName>
    <definedName name="EBITDA_IFRS">#REF!</definedName>
    <definedName name="EBITDA_IFRS_2" localSheetId="0">#REF!</definedName>
    <definedName name="EBITDA_IFRS_2" localSheetId="1">#REF!</definedName>
    <definedName name="EBITDA_IFRS_2">#REF!</definedName>
    <definedName name="ENTITY_CURRENCY" localSheetId="0">#REF!</definedName>
    <definedName name="ENTITY_CURRENCY" localSheetId="1">#REF!</definedName>
    <definedName name="ENTITY_CURRENCY">#REF!</definedName>
    <definedName name="GROSS_INV" localSheetId="0">#REF!</definedName>
    <definedName name="GROSS_INV" localSheetId="1">#REF!</definedName>
    <definedName name="GROSS_INV">#REF!</definedName>
    <definedName name="GROSS_INV_2" localSheetId="0">#REF!</definedName>
    <definedName name="GROSS_INV_2" localSheetId="1">#REF!</definedName>
    <definedName name="GROSS_INV_2">#REF!</definedName>
    <definedName name="GROUP" localSheetId="0">#REF!</definedName>
    <definedName name="GROUP" localSheetId="1">#REF!</definedName>
    <definedName name="GROUP">#REF!</definedName>
    <definedName name="ICP_TOP" localSheetId="0">#REF!</definedName>
    <definedName name="ICP_TOP" localSheetId="1">#REF!</definedName>
    <definedName name="ICP_TOP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"12/22/2014 08:25:23"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ERIOD" localSheetId="0">#REF!</definedName>
    <definedName name="PERIOD" localSheetId="1">#REF!</definedName>
    <definedName name="PERIOD">#REF!</definedName>
    <definedName name="PERIOD2" localSheetId="0">#REF!</definedName>
    <definedName name="PERIOD2" localSheetId="1">#REF!</definedName>
    <definedName name="PERIOD2">#REF!</definedName>
    <definedName name="PREVIOUS_YEAR" localSheetId="0">#REF!</definedName>
    <definedName name="PREVIOUS_YEAR" localSheetId="1">#REF!</definedName>
    <definedName name="PREVIOUS_YEAR">#REF!</definedName>
    <definedName name="PROFIT_ADJ" localSheetId="0">#REF!</definedName>
    <definedName name="PROFIT_ADJ" localSheetId="1">#REF!</definedName>
    <definedName name="PROFIT_ADJ">#REF!</definedName>
    <definedName name="PROFIT_ADJ_2" localSheetId="0">#REF!</definedName>
    <definedName name="PROFIT_ADJ_2" localSheetId="1">#REF!</definedName>
    <definedName name="PROFIT_ADJ_2">#REF!</definedName>
    <definedName name="PROFIT_BP" localSheetId="0">#REF!</definedName>
    <definedName name="PROFIT_BP" localSheetId="1">#REF!</definedName>
    <definedName name="PROFIT_BP">#REF!</definedName>
    <definedName name="PROFIT_BP_2" localSheetId="0">#REF!</definedName>
    <definedName name="PROFIT_BP_2" localSheetId="1">#REF!</definedName>
    <definedName name="PROFIT_BP_2">#REF!</definedName>
    <definedName name="PROFIT_IFRS" localSheetId="0">#REF!</definedName>
    <definedName name="PROFIT_IFRS" localSheetId="1">#REF!</definedName>
    <definedName name="PROFIT_IFRS">#REF!</definedName>
    <definedName name="PROFIT_IFRS_2" localSheetId="0">#REF!</definedName>
    <definedName name="PROFIT_IFRS_2" localSheetId="1">#REF!</definedName>
    <definedName name="PROFIT_IFRS_2">#REF!</definedName>
    <definedName name="PUB_UserID">"MAYERX"</definedName>
    <definedName name="REVENUE_ADJ" localSheetId="0">#REF!</definedName>
    <definedName name="REVENUE_ADJ" localSheetId="1">#REF!</definedName>
    <definedName name="REVENUE_ADJ">#REF!</definedName>
    <definedName name="REVENUE_ADJ_2" localSheetId="0">#REF!</definedName>
    <definedName name="REVENUE_ADJ_2" localSheetId="1">#REF!</definedName>
    <definedName name="REVENUE_ADJ_2">#REF!</definedName>
    <definedName name="REVENUE_BP" localSheetId="0">#REF!</definedName>
    <definedName name="REVENUE_BP" localSheetId="1">#REF!</definedName>
    <definedName name="REVENUE_BP">#REF!</definedName>
    <definedName name="REVENUE_BP_2" localSheetId="0">#REF!</definedName>
    <definedName name="REVENUE_BP_2" localSheetId="1">#REF!</definedName>
    <definedName name="REVENUE_BP_2">#REF!</definedName>
    <definedName name="REVENUE_IFRS" localSheetId="0">#REF!</definedName>
    <definedName name="REVENUE_IFRS" localSheetId="1">#REF!</definedName>
    <definedName name="REVENUE_IFRS">#REF!</definedName>
    <definedName name="REVENUE_IFRS_2" localSheetId="0">#REF!</definedName>
    <definedName name="REVENUE_IFRS_2" localSheetId="1">#REF!</definedName>
    <definedName name="REVENUE_IFRS_2">#REF!</definedName>
    <definedName name="Scale" localSheetId="0">'[1]B&amp;TP'!#REF!</definedName>
    <definedName name="Scale" localSheetId="2">'OF segment accounts'!#REF!</definedName>
    <definedName name="Scale" localSheetId="1">'[1]B&amp;TP'!#REF!</definedName>
    <definedName name="Scale">'[1]B&amp;TP'!#REF!</definedName>
    <definedName name="Scenario" localSheetId="0">[2]Manager!$C$45:$C$53</definedName>
    <definedName name="Scenario" localSheetId="1">[2]Manager!$C$45:$C$53</definedName>
    <definedName name="Scenario">[2]Manager!$C$45:$C$53</definedName>
    <definedName name="SKALA" localSheetId="0">#REF!</definedName>
    <definedName name="SKALA" localSheetId="1">#REF!</definedName>
    <definedName name="SKALA">#REF!</definedName>
    <definedName name="VIEW" localSheetId="0">#REF!</definedName>
    <definedName name="VIEW" localSheetId="1">#REF!</definedName>
    <definedName name="VIEW">#REF!</definedName>
    <definedName name="VIEW_Q" localSheetId="0">#REF!</definedName>
    <definedName name="VIEW_Q" localSheetId="1">#REF!</definedName>
    <definedName name="VIEW_Q">#REF!</definedName>
    <definedName name="ÅR_PERIOD" localSheetId="0">#REF!</definedName>
    <definedName name="ÅR_PERIOD" localSheetId="1">#REF!</definedName>
    <definedName name="ÅR_PERIOD">#REF!</definedName>
    <definedName name="ÅR_YEAR" localSheetId="0">#REF!</definedName>
    <definedName name="ÅR_YEAR" localSheetId="1">#REF!</definedName>
    <definedName name="ÅR_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78" l="1"/>
  <c r="B47" i="78" l="1"/>
  <c r="D47" i="78"/>
  <c r="B10" i="78" l="1"/>
  <c r="E41" i="78" l="1"/>
  <c r="B33" i="78"/>
  <c r="D33" i="78"/>
  <c r="B26" i="78"/>
  <c r="D26" i="78"/>
  <c r="D39" i="78" s="1"/>
  <c r="D41" i="78" s="1"/>
  <c r="D48" i="78" s="1"/>
  <c r="B11" i="78"/>
  <c r="D11" i="78"/>
  <c r="B39" i="78" l="1"/>
  <c r="B41" i="78" s="1"/>
  <c r="B48" i="78" s="1"/>
  <c r="D54" i="77"/>
  <c r="E29" i="77"/>
  <c r="D29" i="77"/>
  <c r="F54" i="78" l="1"/>
  <c r="F10" i="78"/>
  <c r="G18" i="77"/>
  <c r="F47" i="78" l="1"/>
  <c r="F37" i="78"/>
  <c r="F33" i="78"/>
  <c r="F26" i="78"/>
  <c r="F11" i="78"/>
  <c r="F39" i="78" l="1"/>
  <c r="F41" i="78" s="1"/>
  <c r="F48" i="78" s="1"/>
  <c r="E56" i="77"/>
  <c r="D56" i="77"/>
  <c r="H47" i="78" l="1"/>
  <c r="D12" i="77" l="1"/>
  <c r="E12" i="77" l="1"/>
  <c r="G12" i="77"/>
  <c r="H37" i="78" l="1"/>
  <c r="H33" i="78"/>
  <c r="H21" i="78"/>
  <c r="H20" i="78"/>
  <c r="H16" i="78"/>
  <c r="H15" i="78"/>
  <c r="H10" i="78"/>
  <c r="H11" i="78" s="1"/>
  <c r="H26" i="78" l="1"/>
  <c r="H39" i="78"/>
  <c r="H41" i="78" s="1"/>
  <c r="H48" i="78" s="1"/>
  <c r="J47" i="78"/>
  <c r="J26" i="78"/>
  <c r="J37" i="78"/>
  <c r="J33" i="78"/>
  <c r="J11" i="78"/>
  <c r="J39" i="78" l="1"/>
  <c r="J41" i="78" s="1"/>
  <c r="J48" i="78" s="1"/>
  <c r="O41" i="78"/>
  <c r="O48" i="78" s="1"/>
  <c r="G44" i="77" l="1"/>
  <c r="D44" i="77"/>
  <c r="E44" i="77"/>
  <c r="L11" i="78"/>
  <c r="L26" i="78"/>
  <c r="L33" i="78"/>
  <c r="L37" i="78"/>
  <c r="N37" i="78"/>
  <c r="N26" i="78"/>
  <c r="N33" i="78"/>
  <c r="N11" i="78"/>
  <c r="L39" i="78" l="1"/>
  <c r="L41" i="78" s="1"/>
  <c r="L48" i="78" s="1"/>
  <c r="N39" i="78"/>
  <c r="N41" i="78" s="1"/>
  <c r="N48" i="78" s="1"/>
  <c r="P47" i="78"/>
  <c r="P33" i="78"/>
  <c r="P26" i="78"/>
  <c r="P11" i="78" l="1"/>
  <c r="P39" i="78" s="1"/>
  <c r="P41" i="78" s="1"/>
  <c r="P48" i="78" s="1"/>
  <c r="R41" i="78" l="1"/>
  <c r="R48" i="78" s="1"/>
  <c r="E39" i="77" l="1"/>
  <c r="D39" i="77"/>
  <c r="D31" i="77"/>
  <c r="E31" i="77" l="1"/>
  <c r="D61" i="77" s="1"/>
  <c r="D62" i="77"/>
  <c r="G52" i="77"/>
  <c r="G54" i="77" s="1"/>
  <c r="T39" i="78" l="1"/>
  <c r="T41" i="78" s="1"/>
  <c r="X25" i="72" l="1"/>
  <c r="X31" i="72"/>
  <c r="X30" i="72"/>
  <c r="X29" i="72"/>
  <c r="X28" i="72"/>
  <c r="X27" i="72"/>
  <c r="X26" i="72"/>
  <c r="X24" i="72"/>
  <c r="X23" i="72"/>
  <c r="X22" i="72"/>
  <c r="X21" i="72"/>
  <c r="X35" i="72"/>
  <c r="X34" i="72"/>
  <c r="X33" i="72"/>
  <c r="X32" i="72"/>
  <c r="X19" i="72"/>
  <c r="X18" i="72"/>
  <c r="X17" i="72"/>
  <c r="X16" i="72"/>
  <c r="X15" i="72"/>
  <c r="X14" i="72"/>
  <c r="X13" i="72"/>
  <c r="X12" i="72"/>
  <c r="X11" i="72"/>
  <c r="X10" i="72"/>
  <c r="X9" i="72"/>
  <c r="X8" i="72"/>
  <c r="X7" i="72"/>
  <c r="X6" i="72"/>
  <c r="Z11" i="78" l="1"/>
  <c r="AB11" i="78"/>
  <c r="Z26" i="78"/>
  <c r="Z39" i="78" s="1"/>
  <c r="Z41" i="78" s="1"/>
  <c r="AB26" i="78"/>
  <c r="Z33" i="78"/>
  <c r="AB33" i="78"/>
  <c r="V39" i="78"/>
  <c r="V41" i="78" s="1"/>
  <c r="X39" i="78"/>
  <c r="X41" i="78" s="1"/>
  <c r="AZ41" i="78"/>
  <c r="BB41" i="78"/>
  <c r="BC41" i="78"/>
  <c r="BD41" i="78"/>
  <c r="BE41" i="78"/>
  <c r="BF41" i="78"/>
  <c r="BG41" i="78"/>
  <c r="BH41" i="78"/>
  <c r="BI41" i="78"/>
  <c r="BJ41" i="78"/>
  <c r="BK41" i="78"/>
  <c r="BL41" i="78"/>
  <c r="BM41" i="78"/>
  <c r="BN41" i="78"/>
  <c r="BO41" i="78"/>
  <c r="G21" i="77"/>
  <c r="G29" i="77" s="1"/>
  <c r="G35" i="77"/>
  <c r="G37" i="77"/>
  <c r="G38" i="77"/>
  <c r="G31" i="77" l="1"/>
  <c r="G39" i="77"/>
  <c r="D63" i="77" s="1"/>
  <c r="G56" i="77" l="1"/>
</calcChain>
</file>

<file path=xl/sharedStrings.xml><?xml version="1.0" encoding="utf-8"?>
<sst xmlns="http://schemas.openxmlformats.org/spreadsheetml/2006/main" count="442" uniqueCount="271">
  <si>
    <t>FY 2015</t>
  </si>
  <si>
    <t>Q4 2015</t>
  </si>
  <si>
    <t>Q3 2015</t>
  </si>
  <si>
    <t>Q2 2015</t>
  </si>
  <si>
    <t>Q1 2015</t>
  </si>
  <si>
    <t>FY 2014</t>
  </si>
  <si>
    <t>Q4 2014</t>
  </si>
  <si>
    <t>Q3 2014</t>
  </si>
  <si>
    <t>Q2 2014</t>
  </si>
  <si>
    <t>Q1 2014</t>
  </si>
  <si>
    <t>FY 2013</t>
  </si>
  <si>
    <t>FY 2012</t>
  </si>
  <si>
    <t>FY 2011</t>
  </si>
  <si>
    <t>Q1 2016</t>
  </si>
  <si>
    <t>Free cash flow (FCF)</t>
  </si>
  <si>
    <t>Divestments</t>
  </si>
  <si>
    <t>Gross investments</t>
  </si>
  <si>
    <t>Cash flow from operating activities</t>
  </si>
  <si>
    <t>Other receivables and other payables, net</t>
  </si>
  <si>
    <t>Tax, net</t>
  </si>
  <si>
    <t>Other provisions</t>
  </si>
  <si>
    <t>Decommissioning obligations</t>
  </si>
  <si>
    <t>Adjusted operating profit (loss)</t>
  </si>
  <si>
    <t>Reversal of impairment losses for the period</t>
  </si>
  <si>
    <t>Operating profit (loss) (EBIT)</t>
  </si>
  <si>
    <t>Impairment losses</t>
  </si>
  <si>
    <t>Depreciation and amortisation</t>
  </si>
  <si>
    <t>EBITDA</t>
  </si>
  <si>
    <t>Share of profit (loss) in associates and joint ventures</t>
  </si>
  <si>
    <t>Employee costs and other external expenses</t>
  </si>
  <si>
    <t>Cost of sales</t>
  </si>
  <si>
    <t>Revenue</t>
  </si>
  <si>
    <t>External revenue</t>
  </si>
  <si>
    <t>Q2 2016</t>
  </si>
  <si>
    <t>Q3 2016</t>
  </si>
  <si>
    <t>Decided (FID'ed) capacity, offshore wind, GW (accumulated)</t>
  </si>
  <si>
    <t>Load factor, %</t>
  </si>
  <si>
    <t>Availability, %</t>
  </si>
  <si>
    <t>Q4 2016</t>
  </si>
  <si>
    <t>FY 2016</t>
  </si>
  <si>
    <t>Denmark</t>
  </si>
  <si>
    <t>Partners</t>
  </si>
  <si>
    <t>Subsidy regime</t>
  </si>
  <si>
    <t>Pension Danmark, PKA</t>
  </si>
  <si>
    <t>Pro rata</t>
  </si>
  <si>
    <t>Fixed feed-in tariff</t>
  </si>
  <si>
    <t>-</t>
  </si>
  <si>
    <t>Full</t>
  </si>
  <si>
    <t>Pension Danmark, Stadtwerke Lübeck</t>
  </si>
  <si>
    <t>Vattenfall</t>
  </si>
  <si>
    <t>Expiry after 20 years</t>
  </si>
  <si>
    <t>2009 and 2011</t>
  </si>
  <si>
    <t>Market price</t>
  </si>
  <si>
    <t>United Kingdom</t>
  </si>
  <si>
    <t>ROCs/MWh</t>
  </si>
  <si>
    <t>E.ON, Masdar &amp; CDPQ</t>
  </si>
  <si>
    <t>ROC</t>
  </si>
  <si>
    <t>Scottish Power Renewables (Iberdrola)</t>
  </si>
  <si>
    <t>2011 and 2012</t>
  </si>
  <si>
    <t>CFD</t>
  </si>
  <si>
    <t>Germany</t>
  </si>
  <si>
    <t>Totals</t>
  </si>
  <si>
    <t>Q1 2017</t>
  </si>
  <si>
    <t>N/A</t>
  </si>
  <si>
    <t>Taiwan</t>
  </si>
  <si>
    <t>One-line</t>
  </si>
  <si>
    <t xml:space="preserve">    Anholt</t>
  </si>
  <si>
    <t xml:space="preserve">    Horns Rev 1</t>
  </si>
  <si>
    <t xml:space="preserve">    Horns Rev 2</t>
  </si>
  <si>
    <t xml:space="preserve">    Nysted</t>
  </si>
  <si>
    <t xml:space="preserve">    Lincs (pro-rata consolidated from February 2017)</t>
  </si>
  <si>
    <t xml:space="preserve">    London Array 1</t>
  </si>
  <si>
    <t xml:space="preserve">    West of Duddon Sands</t>
  </si>
  <si>
    <t xml:space="preserve">    Westermost Rough</t>
  </si>
  <si>
    <t xml:space="preserve">    Gode Wind 1</t>
  </si>
  <si>
    <t xml:space="preserve">    Gode Wind 2</t>
  </si>
  <si>
    <t xml:space="preserve">    Lincs one-line consolidation</t>
  </si>
  <si>
    <t xml:space="preserve">    Barrow one-line consolidation</t>
  </si>
  <si>
    <t>2013</t>
  </si>
  <si>
    <t>2010</t>
  </si>
  <si>
    <t>2003</t>
  </si>
  <si>
    <t>2014</t>
  </si>
  <si>
    <t>2015</t>
  </si>
  <si>
    <t>2006</t>
  </si>
  <si>
    <t>2007</t>
  </si>
  <si>
    <t xml:space="preserve">    Walney 1&amp;2</t>
  </si>
  <si>
    <t xml:space="preserve">    Race Bank</t>
  </si>
  <si>
    <t xml:space="preserve">    Borkum Riffgrund 1</t>
  </si>
  <si>
    <t>2033</t>
  </si>
  <si>
    <t>2023</t>
  </si>
  <si>
    <t>2024</t>
  </si>
  <si>
    <t>2017</t>
  </si>
  <si>
    <t xml:space="preserve">    Gunfleet Sand Demo</t>
  </si>
  <si>
    <t>Installed capacity, offshore wind, GW (accumulated)</t>
  </si>
  <si>
    <t>Park
capacity, MW</t>
  </si>
  <si>
    <t>Installed
capacity, MW</t>
  </si>
  <si>
    <t>Anholt (111 x SWT-3.6-120)</t>
  </si>
  <si>
    <t>Horns Rev 2 (91 x SWT-2.3-93)</t>
  </si>
  <si>
    <t>Nysted (72 x (Bonus) SWT-2.3-82)</t>
  </si>
  <si>
    <t>Vindeby (11 x Bonus B35-0.45)</t>
  </si>
  <si>
    <t>Sub total</t>
  </si>
  <si>
    <t>London Array 1 (175 x SWT-3.6-120)</t>
  </si>
  <si>
    <t>West of Duddon Sands (108 x SWT-3.6-120)</t>
  </si>
  <si>
    <t>Walney 1&amp;2 (51 x SWT-3.6-107 &amp; 51 x SWT-3.6-120)</t>
  </si>
  <si>
    <t>Lincs (75 x SWT-3.6-120)</t>
  </si>
  <si>
    <t>Westermost Rough (35 x SWT-6.0-154)</t>
  </si>
  <si>
    <t>Gunfleet Sands 1&amp;2 (48 x SWT-3.6-107)</t>
  </si>
  <si>
    <t>Barrow (30 x Vestas V90-3.0)</t>
  </si>
  <si>
    <t>Gunfleet Sands Demo (2 x SWT-6.0-120)</t>
  </si>
  <si>
    <t>Sub total, excl parks under construction</t>
  </si>
  <si>
    <t>Sub total, incl. parks under construction</t>
  </si>
  <si>
    <t>Borkum Riffgrund 1 (78 x SWT-4.0-120)</t>
  </si>
  <si>
    <t>Gode Wind 1 (55 x SWT-6.0-154)</t>
  </si>
  <si>
    <t>Gode Wind 2 (42 x SWT-6.0-154)</t>
  </si>
  <si>
    <t>Sub total, excl. parks under construction</t>
  </si>
  <si>
    <t>Borkum Riffgrund 2 (56 x MVOW V164-8.0)</t>
  </si>
  <si>
    <t>Holland</t>
  </si>
  <si>
    <t>Borssele 1 &amp; 2 (94 x SWT-8.0)</t>
  </si>
  <si>
    <t>Formosa 1, Phase 1 (2 x SWT-4.0-120)</t>
  </si>
  <si>
    <t>Financial consolidation</t>
  </si>
  <si>
    <t>Commercial operational date</t>
  </si>
  <si>
    <t>Fixed feed-in tariff, DKK/MWh</t>
  </si>
  <si>
    <t>Subsidy expiry</t>
  </si>
  <si>
    <t>50%</t>
  </si>
  <si>
    <t>100%</t>
  </si>
  <si>
    <t>42.75%</t>
  </si>
  <si>
    <t>40%</t>
  </si>
  <si>
    <t>Market price + 250</t>
  </si>
  <si>
    <t>1991 (decomissioned 2017)</t>
  </si>
  <si>
    <t>CfD,
GBP/MWh (Real 2012)</t>
  </si>
  <si>
    <t>Subsidy expiry
period 1</t>
  </si>
  <si>
    <t>Subsidy expiry
period 2</t>
  </si>
  <si>
    <t>Fixed feed-in tariff
period 1, EUR/MWh</t>
  </si>
  <si>
    <t>Fixed feed-in tariff
period 2, EUR/MWh</t>
  </si>
  <si>
    <t>Fixed feed-in tariff, EUR/MWh</t>
  </si>
  <si>
    <t>Fixed feed-in tariff
period 1, TWD/MWh</t>
  </si>
  <si>
    <t>Fixed feed-in tariff
period 2, TWD/MWh</t>
  </si>
  <si>
    <t>Q2 2017</t>
  </si>
  <si>
    <t xml:space="preserve">    Burbo Bank 1+2</t>
  </si>
  <si>
    <t xml:space="preserve">    Gunfleet Sands 1+2</t>
  </si>
  <si>
    <t>Offshore wind farms</t>
  </si>
  <si>
    <t>Q3 2017</t>
  </si>
  <si>
    <r>
      <t xml:space="preserve">  </t>
    </r>
    <r>
      <rPr>
        <sz val="7"/>
        <color rgb="FF3B4956"/>
        <rFont val="Orsted Sans"/>
        <family val="3"/>
      </rPr>
      <t>Barrow (one-line consolidated in 2013 and 2014)</t>
    </r>
  </si>
  <si>
    <r>
      <t>20 TWh (7.6 TWh produced)</t>
    </r>
    <r>
      <rPr>
        <vertAlign val="superscript"/>
        <sz val="7"/>
        <color rgb="FF3B4956"/>
        <rFont val="Orsted Sans"/>
        <family val="3"/>
      </rPr>
      <t>2</t>
    </r>
  </si>
  <si>
    <r>
      <t>10 TWh (7.1 Twh produced)</t>
    </r>
    <r>
      <rPr>
        <vertAlign val="superscript"/>
        <sz val="7"/>
        <color rgb="FF3B4956"/>
        <rFont val="Orsted Sans"/>
        <family val="3"/>
      </rPr>
      <t>2</t>
    </r>
  </si>
  <si>
    <r>
      <t xml:space="preserve">2016 </t>
    </r>
    <r>
      <rPr>
        <vertAlign val="superscript"/>
        <sz val="7"/>
        <color rgb="FF3B4956"/>
        <rFont val="Orsted Sans"/>
        <family val="3"/>
      </rPr>
      <t>8</t>
    </r>
  </si>
  <si>
    <r>
      <t>Market price + 100DKK/MWh</t>
    </r>
    <r>
      <rPr>
        <vertAlign val="superscript"/>
        <sz val="7"/>
        <color rgb="FF3B4956"/>
        <rFont val="Orsted Sans"/>
        <family val="3"/>
      </rPr>
      <t>3</t>
    </r>
  </si>
  <si>
    <r>
      <t>Avedøre Holme (2 x SWT-3.6-120)</t>
    </r>
    <r>
      <rPr>
        <vertAlign val="superscript"/>
        <sz val="7"/>
        <color rgb="FF3B4956"/>
        <rFont val="Orsted Sans"/>
        <family val="3"/>
      </rPr>
      <t>4</t>
    </r>
  </si>
  <si>
    <r>
      <t>22,000 full-load hours</t>
    </r>
    <r>
      <rPr>
        <vertAlign val="superscript"/>
        <sz val="7"/>
        <color rgb="FF3B4956"/>
        <rFont val="Orsted Sans"/>
        <family val="3"/>
      </rPr>
      <t>5</t>
    </r>
  </si>
  <si>
    <r>
      <t>Burbo Bank (25 x SWT-3.6-107)</t>
    </r>
    <r>
      <rPr>
        <vertAlign val="superscript"/>
        <sz val="7"/>
        <color rgb="FF3B4956"/>
        <rFont val="Orsted Sans"/>
        <family val="3"/>
      </rPr>
      <t xml:space="preserve"> 11</t>
    </r>
  </si>
  <si>
    <r>
      <t>Race Bank (91 x SWT-6.0-154)</t>
    </r>
    <r>
      <rPr>
        <vertAlign val="superscript"/>
        <sz val="7"/>
        <color rgb="FF3B4956"/>
        <rFont val="Orsted Sans"/>
        <family val="3"/>
      </rPr>
      <t xml:space="preserve"> 11</t>
    </r>
  </si>
  <si>
    <r>
      <t xml:space="preserve">2025 </t>
    </r>
    <r>
      <rPr>
        <vertAlign val="superscript"/>
        <sz val="7"/>
        <color rgb="FF3B4956"/>
        <rFont val="Orsted Sans"/>
        <family val="3"/>
      </rPr>
      <t>9</t>
    </r>
  </si>
  <si>
    <r>
      <t xml:space="preserve">2026 </t>
    </r>
    <r>
      <rPr>
        <vertAlign val="superscript"/>
        <sz val="7"/>
        <color rgb="FF3B4956"/>
        <rFont val="Orsted Sans"/>
        <family val="3"/>
      </rPr>
      <t>9</t>
    </r>
  </si>
  <si>
    <r>
      <t>2020/21</t>
    </r>
    <r>
      <rPr>
        <vertAlign val="superscript"/>
        <sz val="7"/>
        <color rgb="FF3B4956"/>
        <rFont val="Orsted Sans"/>
        <family val="3"/>
      </rPr>
      <t>10</t>
    </r>
  </si>
  <si>
    <r>
      <t>2035/2036</t>
    </r>
    <r>
      <rPr>
        <vertAlign val="superscript"/>
        <sz val="7"/>
        <color rgb="FF3B4956"/>
        <rFont val="Orsted Sans"/>
        <family val="3"/>
      </rPr>
      <t>10</t>
    </r>
  </si>
  <si>
    <r>
      <rPr>
        <vertAlign val="superscript"/>
        <sz val="7"/>
        <color rgb="FF3B4956"/>
        <rFont val="Orsted Sans"/>
        <family val="3"/>
      </rPr>
      <t>2</t>
    </r>
    <r>
      <rPr>
        <sz val="7"/>
        <color rgb="FF3B4956"/>
        <rFont val="Orsted Sans"/>
        <family val="3"/>
      </rPr>
      <t xml:space="preserve"> By December 31, 2016</t>
    </r>
  </si>
  <si>
    <r>
      <rPr>
        <vertAlign val="superscript"/>
        <sz val="7"/>
        <color rgb="FF3B4956"/>
        <rFont val="Orsted Sans"/>
        <family val="3"/>
      </rPr>
      <t>3</t>
    </r>
    <r>
      <rPr>
        <sz val="7"/>
        <color rgb="FF3B4956"/>
        <rFont val="Orsted Sans"/>
        <family val="3"/>
      </rPr>
      <t xml:space="preserve"> The supplement depends on the development of market price and is increased pro rata – a market price below 260 DKK/MWh equals 100 DKK/MWh and over 360 DKK/MWh 0 DKK/MWh</t>
    </r>
  </si>
  <si>
    <r>
      <rPr>
        <vertAlign val="superscript"/>
        <sz val="7"/>
        <color rgb="FF3B4956"/>
        <rFont val="Orsted Sans"/>
        <family val="3"/>
      </rPr>
      <t>5</t>
    </r>
    <r>
      <rPr>
        <sz val="7"/>
        <color rgb="FF3B4956"/>
        <rFont val="Orsted Sans"/>
        <family val="3"/>
      </rPr>
      <t xml:space="preserve"> The first turbine reached approximately 20,019 Full Load Hours, whereas the second turbine is out of subsidy, by December 31, 2016</t>
    </r>
  </si>
  <si>
    <r>
      <rPr>
        <vertAlign val="superscript"/>
        <sz val="7"/>
        <color rgb="FF3B4956"/>
        <rFont val="Orsted Sans"/>
        <family val="3"/>
      </rPr>
      <t xml:space="preserve">7 </t>
    </r>
    <r>
      <rPr>
        <sz val="7"/>
        <color rgb="FF3B4956"/>
        <rFont val="Orsted Sans"/>
        <family val="3"/>
      </rPr>
      <t>Expected year of commissioning</t>
    </r>
  </si>
  <si>
    <r>
      <rPr>
        <vertAlign val="superscript"/>
        <sz val="7"/>
        <color rgb="FF3B4956"/>
        <rFont val="Orsted Sans"/>
        <family val="3"/>
      </rPr>
      <t xml:space="preserve">8 </t>
    </r>
    <r>
      <rPr>
        <sz val="7"/>
        <color rgb="FF3B4956"/>
        <rFont val="Orsted Sans"/>
        <family val="3"/>
      </rPr>
      <t>After expiry of fixed feed-in-tariff period expected in 2016, Nysted will receive market price + supplement dependent on the development of market price which is increased pro rata – a market price below 260 DKK/MWh equals 100 DKK/MWh and over 360 DKK/MWh 0 DKK/MWh</t>
    </r>
  </si>
  <si>
    <r>
      <rPr>
        <vertAlign val="superscript"/>
        <sz val="7"/>
        <color rgb="FF3B4956"/>
        <rFont val="Orsted Sans"/>
        <family val="3"/>
      </rPr>
      <t>9</t>
    </r>
    <r>
      <rPr>
        <sz val="7"/>
        <color rgb="FF3B4956"/>
        <rFont val="Orsted Sans"/>
        <family val="3"/>
      </rPr>
      <t xml:space="preserve"> Floor price of 39 EUR/MWh for up to 20 years</t>
    </r>
  </si>
  <si>
    <r>
      <rPr>
        <vertAlign val="superscript"/>
        <sz val="7"/>
        <color rgb="FF3B4956"/>
        <rFont val="Orsted Sans"/>
        <family val="3"/>
      </rPr>
      <t xml:space="preserve">11 </t>
    </r>
    <r>
      <rPr>
        <sz val="7"/>
        <color rgb="FF3B4956"/>
        <rFont val="Orsted Sans"/>
        <family val="3"/>
      </rPr>
      <t>With performance-enhancing features</t>
    </r>
  </si>
  <si>
    <t>Q4 2017</t>
  </si>
  <si>
    <t>FY 2017</t>
  </si>
  <si>
    <t>Wind speed, m/s</t>
  </si>
  <si>
    <t>Additional other operating income and expenses</t>
  </si>
  <si>
    <t>Net working capital, other items</t>
  </si>
  <si>
    <t>Net working capital, work in progress</t>
  </si>
  <si>
    <t>Generation
capacity, MW</t>
  </si>
  <si>
    <r>
      <t>Divested offshore wind farms, but constructed by Ørsted</t>
    </r>
    <r>
      <rPr>
        <vertAlign val="superscript"/>
        <sz val="7"/>
        <color rgb="FF3B4956"/>
        <rFont val="Orsted Sans"/>
        <family val="3"/>
      </rPr>
      <t>6</t>
    </r>
  </si>
  <si>
    <t>PKA, PFA</t>
  </si>
  <si>
    <t>Decided capacity (Installed capacity, incl divested parks and parks under construction)</t>
  </si>
  <si>
    <t>Installed capacity (Installed capacity, inclusive divested parks but exclusive parks under construction)</t>
  </si>
  <si>
    <t>Generation capacity (Generation capacity, including parks under construction but exclusive divested parks and one-line consolidated parks)</t>
  </si>
  <si>
    <t>MW</t>
  </si>
  <si>
    <r>
      <rPr>
        <b/>
        <sz val="7"/>
        <color rgb="FF3A9CDE"/>
        <rFont val="Orsted Sans"/>
        <family val="3"/>
      </rPr>
      <t xml:space="preserve">Business performance, </t>
    </r>
    <r>
      <rPr>
        <sz val="7"/>
        <color rgb="FF3A9CDE"/>
        <rFont val="Orsted Sans"/>
        <family val="3"/>
      </rPr>
      <t>DKKm</t>
    </r>
  </si>
  <si>
    <t>Gain (loss) on disposal of non-current assets</t>
  </si>
  <si>
    <t>Equity investments and non-current receivables</t>
  </si>
  <si>
    <t>Derivatives, net</t>
  </si>
  <si>
    <t>Capital employed</t>
  </si>
  <si>
    <t>Income statement</t>
  </si>
  <si>
    <r>
      <rPr>
        <vertAlign val="superscript"/>
        <sz val="7"/>
        <color rgb="FF3B4956"/>
        <rFont val="Orsted Sans"/>
        <family val="3"/>
      </rPr>
      <t xml:space="preserve">1) </t>
    </r>
    <r>
      <rPr>
        <sz val="7"/>
        <color rgb="FF3B4956"/>
        <rFont val="Orsted Sans"/>
        <family val="3"/>
      </rPr>
      <t>Last 12 months' figures</t>
    </r>
  </si>
  <si>
    <t>Generation capacity, offshore wind, GW (accumulated)</t>
  </si>
  <si>
    <r>
      <t>Generation Ørsted share</t>
    </r>
    <r>
      <rPr>
        <sz val="7"/>
        <color rgb="FF3B4956"/>
        <rFont val="Orsted Sans"/>
        <family val="3"/>
      </rPr>
      <t>, GWh</t>
    </r>
  </si>
  <si>
    <t>Orsted ownership
share, %</t>
  </si>
  <si>
    <t>Total off-shore wind generation</t>
  </si>
  <si>
    <r>
      <t xml:space="preserve">Total  generation, </t>
    </r>
    <r>
      <rPr>
        <sz val="7"/>
        <color rgb="FF3B4956"/>
        <rFont val="Orsted Sans"/>
        <family val="3"/>
      </rPr>
      <t>GWh</t>
    </r>
  </si>
  <si>
    <r>
      <t>Other generation</t>
    </r>
    <r>
      <rPr>
        <sz val="7"/>
        <color rgb="FF3B4956"/>
        <rFont val="Orsted Sans"/>
        <family val="3"/>
      </rPr>
      <t>, GWh</t>
    </r>
  </si>
  <si>
    <r>
      <t xml:space="preserve">Total generation, including one-line consolidation, </t>
    </r>
    <r>
      <rPr>
        <sz val="7"/>
        <color rgb="FF3B4956"/>
        <rFont val="Orsted Sans"/>
        <family val="3"/>
      </rPr>
      <t>GWh</t>
    </r>
  </si>
  <si>
    <t>Intra-group revenue</t>
  </si>
  <si>
    <r>
      <rPr>
        <vertAlign val="superscript"/>
        <sz val="7"/>
        <color rgb="FF3B4956"/>
        <rFont val="Orsted Sans"/>
        <family val="3"/>
      </rPr>
      <t xml:space="preserve">10 </t>
    </r>
    <r>
      <rPr>
        <sz val="7"/>
        <color rgb="FF3B4956"/>
        <rFont val="Orsted Sans"/>
        <family val="3"/>
      </rPr>
      <t>Ørsted will, in accordance with the Dutch tender regulation, build Borssele 1 and 2 within four years from award (5 July 2016) with a flexibility of 1 year</t>
    </r>
  </si>
  <si>
    <t>Formosa 1, Phase 2 (20 x SWT-6.0-154)</t>
  </si>
  <si>
    <t>2029</t>
  </si>
  <si>
    <t>2039</t>
  </si>
  <si>
    <r>
      <t xml:space="preserve">2022 </t>
    </r>
    <r>
      <rPr>
        <vertAlign val="superscript"/>
        <sz val="7"/>
        <color rgb="FF3B4956"/>
        <rFont val="Orsted Sans"/>
        <family val="3"/>
      </rPr>
      <t>7</t>
    </r>
  </si>
  <si>
    <t>57.5</t>
  </si>
  <si>
    <r>
      <t>Walney Extension (40 x MVOW V164-8.25</t>
    </r>
    <r>
      <rPr>
        <vertAlign val="superscript"/>
        <sz val="7"/>
        <rFont val="Orsted Sans"/>
        <family val="3"/>
      </rPr>
      <t>11</t>
    </r>
    <r>
      <rPr>
        <sz val="7"/>
        <rFont val="Orsted Sans"/>
        <family val="3"/>
      </rPr>
      <t xml:space="preserve"> &amp; 47 x SWT-7.0-154)</t>
    </r>
  </si>
  <si>
    <t>Net working capital, capital expenditures</t>
  </si>
  <si>
    <t>Key ratios</t>
  </si>
  <si>
    <t xml:space="preserve">    Borkum Riffgrund 2</t>
  </si>
  <si>
    <t xml:space="preserve">    Walney 3&amp;4</t>
  </si>
  <si>
    <t xml:space="preserve">Intangible assets and property, plant and equipment </t>
  </si>
  <si>
    <t xml:space="preserve">    Block Island</t>
  </si>
  <si>
    <t>2018</t>
  </si>
  <si>
    <t>USA</t>
  </si>
  <si>
    <t>Legacy</t>
  </si>
  <si>
    <t>50,0%</t>
  </si>
  <si>
    <t>Block Island (5 x GE-6MW)</t>
  </si>
  <si>
    <t xml:space="preserve">- </t>
  </si>
  <si>
    <t>Offtake solution</t>
  </si>
  <si>
    <t>Price escalator, period 1, %</t>
  </si>
  <si>
    <t>Feed-in tariff, USD/MWh</t>
  </si>
  <si>
    <r>
      <rPr>
        <vertAlign val="superscript"/>
        <sz val="7"/>
        <color rgb="FF3B4956"/>
        <rFont val="Orsted Sans"/>
        <family val="3"/>
      </rPr>
      <t>6</t>
    </r>
    <r>
      <rPr>
        <sz val="7"/>
        <color rgb="FF3B4956"/>
        <rFont val="Orsted Sans"/>
        <family val="3"/>
      </rPr>
      <t xml:space="preserve"> Kentish Flats (90MW), Frederikshavn (11MW), Tunø Knob (5MW) and Middelgrunden (40MW)</t>
    </r>
  </si>
  <si>
    <r>
      <rPr>
        <vertAlign val="superscript"/>
        <sz val="7"/>
        <color rgb="FF3B4956"/>
        <rFont val="Orsted Sans"/>
        <family val="3"/>
      </rPr>
      <t>4</t>
    </r>
    <r>
      <rPr>
        <sz val="7"/>
        <color rgb="FF3B4956"/>
        <rFont val="Orsted Sans"/>
        <family val="3"/>
      </rPr>
      <t xml:space="preserve"> Ørsted has installed Avedøre Holme (10,8 MW), however Ørsted has one of the three turbines on Avedøre Holme. </t>
    </r>
  </si>
  <si>
    <r>
      <t xml:space="preserve">2019 </t>
    </r>
    <r>
      <rPr>
        <vertAlign val="superscript"/>
        <sz val="7"/>
        <color rgb="FF3B4956"/>
        <rFont val="Orsted Sans"/>
        <family val="3"/>
      </rPr>
      <t>7</t>
    </r>
  </si>
  <si>
    <t>2026</t>
  </si>
  <si>
    <t>United States</t>
  </si>
  <si>
    <t xml:space="preserve">    Other DK farms (Avedøre Holme)</t>
  </si>
  <si>
    <t xml:space="preserve">    Hornsea 1</t>
  </si>
  <si>
    <t>JERA, Development Bank of Japan (DBJ)</t>
  </si>
  <si>
    <t>Green Investment Group (GIG), Macquarie (MEIF5), BAE Systems Pension Fund, USS</t>
  </si>
  <si>
    <t>Global Infrastructure Partners (GIP)</t>
  </si>
  <si>
    <t>Fixed feed-in tariff TWD/MWh</t>
  </si>
  <si>
    <r>
      <rPr>
        <vertAlign val="superscript"/>
        <sz val="7"/>
        <color rgb="FF3B4956"/>
        <rFont val="Orsted Sans"/>
        <family val="3"/>
      </rPr>
      <t>1</t>
    </r>
    <r>
      <rPr>
        <sz val="7"/>
        <color rgb="FF3B4956"/>
        <rFont val="Orsted Sans"/>
        <family val="3"/>
      </rPr>
      <t xml:space="preserve"> Assets in operation and assets where Final Investment Decision has been taken.
</t>
    </r>
  </si>
  <si>
    <t xml:space="preserve"> JERA, Macquarie Capital &amp; Swancor Renewable Energy</t>
  </si>
  <si>
    <t>Greater Changhua 1&amp;2a (111 x SGRE-8.0-167)</t>
  </si>
  <si>
    <r>
      <rPr>
        <vertAlign val="superscript"/>
        <sz val="7"/>
        <color rgb="FF3B4956"/>
        <rFont val="Orsted Sans"/>
        <family val="3"/>
      </rPr>
      <t>12</t>
    </r>
    <r>
      <rPr>
        <sz val="7"/>
        <color rgb="FF3B4956"/>
        <rFont val="Orsted Sans"/>
        <family val="3"/>
      </rPr>
      <t xml:space="preserve"> 80 turbines were constructed, however, today the wind farm consists of 79 turbines as one turbine was not replaced after a lightning incident in 2014</t>
    </r>
  </si>
  <si>
    <t>PGGM &amp; Ampere Equity Fund, SSE</t>
  </si>
  <si>
    <r>
      <t>Horns Rev 1 (80</t>
    </r>
    <r>
      <rPr>
        <vertAlign val="superscript"/>
        <sz val="7"/>
        <color rgb="FF3B4956"/>
        <rFont val="Orsted Sans"/>
        <family val="3"/>
      </rPr>
      <t>12</t>
    </r>
    <r>
      <rPr>
        <sz val="7"/>
        <color rgb="FF3B4956"/>
        <rFont val="Orsted Sans"/>
        <family val="3"/>
      </rPr>
      <t xml:space="preserve"> x Vestas V80-2.0)</t>
    </r>
  </si>
  <si>
    <t>Burbo Bank Extension (32 x MVOW V164-8.0)</t>
  </si>
  <si>
    <t xml:space="preserve">    Formosa 1 one-line consolidation, phase 1 and 2</t>
  </si>
  <si>
    <t>LEGO (Kirkbi), PKA</t>
  </si>
  <si>
    <t>GIG, Macquarie (MIRA), RE Fund by Sumitomo/SMBC/DBJ, Funds managed by Arjun and Gravis</t>
  </si>
  <si>
    <t xml:space="preserve">BAE Systems Pension Funds, Macquarie European Infrastructure Fund 5 (MEIF5), USS, StepStone  </t>
  </si>
  <si>
    <t>LEGO (Kirkbi), William Demant</t>
  </si>
  <si>
    <t>PKA, Industriens Pension, Lærerenes Pension,  Lægernes Pensionskasse</t>
  </si>
  <si>
    <r>
      <rPr>
        <vertAlign val="superscript"/>
        <sz val="7"/>
        <color rgb="FF3B4956"/>
        <rFont val="Orsted Sans"/>
        <family val="3"/>
      </rPr>
      <t xml:space="preserve">2 </t>
    </r>
    <r>
      <rPr>
        <sz val="7"/>
        <color rgb="FF3B4956"/>
        <rFont val="Orsted Sans"/>
        <family val="3"/>
      </rPr>
      <t>Reportable segments are reorganised as of November 2019. 2018 and 2019 figures are restated.</t>
    </r>
  </si>
  <si>
    <r>
      <t>Q3 2019</t>
    </r>
    <r>
      <rPr>
        <vertAlign val="superscript"/>
        <sz val="7"/>
        <color rgb="FF3B4956"/>
        <rFont val="Orsted Sans"/>
        <family val="3"/>
      </rPr>
      <t>2</t>
    </r>
  </si>
  <si>
    <r>
      <t>Q2 2019</t>
    </r>
    <r>
      <rPr>
        <vertAlign val="superscript"/>
        <sz val="7"/>
        <color rgb="FF3B4956"/>
        <rFont val="Orsted Sans"/>
        <family val="3"/>
      </rPr>
      <t>2</t>
    </r>
  </si>
  <si>
    <r>
      <t>FY 2018</t>
    </r>
    <r>
      <rPr>
        <vertAlign val="superscript"/>
        <sz val="7"/>
        <color rgb="FF3B4956"/>
        <rFont val="Orsted Sans"/>
        <family val="3"/>
      </rPr>
      <t>2</t>
    </r>
  </si>
  <si>
    <r>
      <t>Q4 2018</t>
    </r>
    <r>
      <rPr>
        <vertAlign val="superscript"/>
        <sz val="7"/>
        <color rgb="FF3B4956"/>
        <rFont val="Orsted Sans"/>
        <family val="3"/>
      </rPr>
      <t>2</t>
    </r>
  </si>
  <si>
    <r>
      <t>Q3 2018</t>
    </r>
    <r>
      <rPr>
        <vertAlign val="superscript"/>
        <sz val="7"/>
        <color rgb="FF3B4956"/>
        <rFont val="Orsted Sans"/>
        <family val="3"/>
      </rPr>
      <t>2</t>
    </r>
  </si>
  <si>
    <r>
      <t>Q2 2018</t>
    </r>
    <r>
      <rPr>
        <vertAlign val="superscript"/>
        <sz val="7"/>
        <color rgb="FF3B4956"/>
        <rFont val="Orsted Sans"/>
        <family val="3"/>
      </rPr>
      <t>2</t>
    </r>
  </si>
  <si>
    <r>
      <t>Q1 2018</t>
    </r>
    <r>
      <rPr>
        <vertAlign val="superscript"/>
        <sz val="7"/>
        <color rgb="FF3B4956"/>
        <rFont val="Orsted Sans"/>
        <family val="3"/>
      </rPr>
      <t>2</t>
    </r>
  </si>
  <si>
    <t>Power sales</t>
  </si>
  <si>
    <r>
      <t>OFFSHORE WIND FARMS</t>
    </r>
    <r>
      <rPr>
        <b/>
        <vertAlign val="superscript"/>
        <sz val="16"/>
        <color rgb="FF3A9CDE"/>
        <rFont val="Orsted Sans"/>
        <family val="3"/>
      </rPr>
      <t xml:space="preserve">1 </t>
    </r>
    <r>
      <rPr>
        <b/>
        <sz val="16"/>
        <color rgb="FF3A9CDE"/>
        <rFont val="Orsted Sans"/>
        <family val="3"/>
      </rPr>
      <t>- Asset Book updated as of 31 December 2019</t>
    </r>
  </si>
  <si>
    <t>FY 2019</t>
  </si>
  <si>
    <t>Q4 2019</t>
  </si>
  <si>
    <r>
      <t>Sales</t>
    </r>
    <r>
      <rPr>
        <sz val="7"/>
        <color rgb="FF3B4956"/>
        <rFont val="Orsted Sans"/>
        <family val="3"/>
      </rPr>
      <t>, GWh</t>
    </r>
  </si>
  <si>
    <r>
      <t>Q1 2019</t>
    </r>
    <r>
      <rPr>
        <vertAlign val="superscript"/>
        <sz val="7"/>
        <color rgb="FF3B4956"/>
        <rFont val="Orsted Sans"/>
        <family val="3"/>
      </rPr>
      <t>2</t>
    </r>
  </si>
  <si>
    <t>Business drivers</t>
  </si>
  <si>
    <r>
      <rPr>
        <vertAlign val="superscript"/>
        <sz val="7"/>
        <color rgb="FF3B4956"/>
        <rFont val="Orsted Sans"/>
        <family val="3"/>
      </rPr>
      <t xml:space="preserve">1 </t>
    </r>
    <r>
      <rPr>
        <sz val="7"/>
        <color rgb="FF3B4956"/>
        <rFont val="Orsted Sans"/>
        <family val="3"/>
      </rPr>
      <t>Reportable segments are reorganised as of November 2019. 2018 and 2019 figures are restated.</t>
    </r>
  </si>
  <si>
    <r>
      <t>Q2 2019</t>
    </r>
    <r>
      <rPr>
        <vertAlign val="superscript"/>
        <sz val="7"/>
        <color rgb="FF3B4956"/>
        <rFont val="Orsted Sans"/>
        <family val="3"/>
      </rPr>
      <t>1</t>
    </r>
  </si>
  <si>
    <r>
      <t>Q1 2019</t>
    </r>
    <r>
      <rPr>
        <vertAlign val="superscript"/>
        <sz val="7"/>
        <color rgb="FF3B4956"/>
        <rFont val="Orsted Sans"/>
        <family val="3"/>
      </rPr>
      <t>1</t>
    </r>
  </si>
  <si>
    <r>
      <t>FY 2018</t>
    </r>
    <r>
      <rPr>
        <vertAlign val="superscript"/>
        <sz val="7"/>
        <color rgb="FF3B4956"/>
        <rFont val="Orsted Sans"/>
        <family val="3"/>
      </rPr>
      <t>1</t>
    </r>
  </si>
  <si>
    <r>
      <t>Q4 2018</t>
    </r>
    <r>
      <rPr>
        <vertAlign val="superscript"/>
        <sz val="7"/>
        <color rgb="FF3B4956"/>
        <rFont val="Orsted Sans"/>
        <family val="3"/>
      </rPr>
      <t>1</t>
    </r>
  </si>
  <si>
    <r>
      <t>Q3 2018</t>
    </r>
    <r>
      <rPr>
        <vertAlign val="superscript"/>
        <sz val="7"/>
        <color rgb="FF3B4956"/>
        <rFont val="Orsted Sans"/>
        <family val="3"/>
      </rPr>
      <t>1</t>
    </r>
  </si>
  <si>
    <r>
      <t>Q2 2018</t>
    </r>
    <r>
      <rPr>
        <vertAlign val="superscript"/>
        <sz val="7"/>
        <color rgb="FF3B4956"/>
        <rFont val="Orsted Sans"/>
        <family val="3"/>
      </rPr>
      <t>1</t>
    </r>
  </si>
  <si>
    <r>
      <t>Q1 2018</t>
    </r>
    <r>
      <rPr>
        <vertAlign val="superscript"/>
        <sz val="7"/>
        <color rgb="FF3B4956"/>
        <rFont val="Orsted Sans"/>
        <family val="3"/>
      </rPr>
      <t>1</t>
    </r>
  </si>
  <si>
    <r>
      <t xml:space="preserve">For accounting policies, please see page </t>
    </r>
    <r>
      <rPr>
        <sz val="7"/>
        <rFont val="Orsted Sans"/>
        <family val="3"/>
      </rPr>
      <t>164</t>
    </r>
    <r>
      <rPr>
        <sz val="7"/>
        <color rgb="FF3B4956"/>
        <rFont val="Orsted Sans"/>
        <family val="3"/>
      </rPr>
      <t xml:space="preserve"> in Annual report 2019</t>
    </r>
  </si>
  <si>
    <t>Hornsea 1 (174 x SWT-7.0-154)</t>
  </si>
  <si>
    <t>Hornsea 2 (165 x SGRE-8.0-167)</t>
  </si>
  <si>
    <t>Glennmont Partners, The Renewables Infrastructure Group Limited (TRIG)</t>
  </si>
  <si>
    <r>
      <t xml:space="preserve">13 </t>
    </r>
    <r>
      <rPr>
        <sz val="7"/>
        <color rgb="FF3B4956"/>
        <rFont val="Orsted Sans"/>
        <family val="3"/>
      </rPr>
      <t>Developers have the option to choose between a 20-year flat tariff of TWD5,516 per MWh or a tiered tariff of TWD6,279.5 per MWh for the first 10 years and TWD4,142.2 per MWh for the subsequent 10 years.</t>
    </r>
  </si>
  <si>
    <r>
      <t>Fixed feed-in tariff</t>
    </r>
    <r>
      <rPr>
        <vertAlign val="superscript"/>
        <sz val="7"/>
        <color rgb="FF3B4956"/>
        <rFont val="Orsted Sans"/>
        <family val="3"/>
      </rPr>
      <t>13</t>
    </r>
  </si>
  <si>
    <r>
      <t xml:space="preserve">2032 </t>
    </r>
    <r>
      <rPr>
        <vertAlign val="superscript"/>
        <sz val="7"/>
        <color rgb="FF3B4956"/>
        <rFont val="Orsted Sans"/>
        <family val="3"/>
      </rPr>
      <t>13</t>
    </r>
  </si>
  <si>
    <r>
      <t xml:space="preserve">2042 </t>
    </r>
    <r>
      <rPr>
        <vertAlign val="superscript"/>
        <sz val="7"/>
        <color rgb="FF3B4956"/>
        <rFont val="Orsted Sans"/>
        <family val="3"/>
      </rPr>
      <t>13</t>
    </r>
  </si>
  <si>
    <r>
      <t xml:space="preserve">6.280  </t>
    </r>
    <r>
      <rPr>
        <vertAlign val="superscript"/>
        <sz val="7"/>
        <color rgb="FF3B4956"/>
        <rFont val="Orsted Sans"/>
        <family val="3"/>
      </rPr>
      <t>13</t>
    </r>
  </si>
  <si>
    <r>
      <t xml:space="preserve">4.142 </t>
    </r>
    <r>
      <rPr>
        <vertAlign val="superscript"/>
        <sz val="7"/>
        <color rgb="FF3B4956"/>
        <rFont val="Orsted Sans"/>
        <family val="3"/>
      </rPr>
      <t>13</t>
    </r>
  </si>
  <si>
    <r>
      <t xml:space="preserve">2.042 </t>
    </r>
    <r>
      <rPr>
        <vertAlign val="superscript"/>
        <sz val="7"/>
        <color rgb="FF3B4956"/>
        <rFont val="Orsted Sans"/>
        <family val="3"/>
      </rPr>
      <t>13</t>
    </r>
  </si>
  <si>
    <r>
      <t xml:space="preserve">5.516 </t>
    </r>
    <r>
      <rPr>
        <vertAlign val="superscript"/>
        <sz val="7"/>
        <color rgb="FF3B4956"/>
        <rFont val="Orsted Sans"/>
        <family val="3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</si>
</sst>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_(* #,##0.00_);_(* \(#,##0.00\);_(* &quot;-&quot;??_);_(@_)"/>
    <numFmt numFmtId="169" formatCode="#,##0;\(#,##0\)"/>
    <numFmt numFmtId="170" formatCode="#,##0;\(#,##0.\)"/>
    <numFmt numFmtId="171" formatCode="#,##0.0;\-#,##0.0"/>
    <numFmt numFmtId="172" formatCode="_ * #,##0_ ;_ * \-#,##0_ ;_ * &quot;-&quot;??_ ;_ @_ "/>
    <numFmt numFmtId="173" formatCode="0.0%"/>
    <numFmt numFmtId="174" formatCode="#,###;\(#,###\);\-"/>
    <numFmt numFmtId="175" formatCode="#,###.0;\(#,###.0\);\-"/>
    <numFmt numFmtId="176" formatCode="[$-F800]dddd\,\ mmmm\ dd\,\ yyyy"/>
    <numFmt numFmtId="177" formatCode="0.0"/>
    <numFmt numFmtId="178" formatCode="#,##0.0"/>
    <numFmt numFmtId="179" formatCode="0.000%"/>
    <numFmt numFmtId="180" formatCode="#,##0.00000"/>
    <numFmt numFmtId="181" formatCode="_ * #,##0.0_ ;_ * \-#,##0.0_ ;_ * &quot;-&quot;??_ ;_ @_ "/>
  </numFmts>
  <fonts count="5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name val="Felbridge DONG Energy Light"/>
      <family val="1"/>
    </font>
    <font>
      <b/>
      <sz val="8"/>
      <color theme="0"/>
      <name val="Felbridge DONG Energy ExtraBd"/>
      <family val="1"/>
    </font>
    <font>
      <b/>
      <sz val="8"/>
      <color rgb="FF157589"/>
      <name val="Felbridge DONG Energy ExtraBd"/>
      <family val="1"/>
    </font>
    <font>
      <b/>
      <sz val="8"/>
      <name val="Felbridge DONG Energy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7"/>
      <color rgb="FF12496F"/>
      <name val="Orsted Sans"/>
      <family val="3"/>
    </font>
    <font>
      <sz val="10"/>
      <color rgb="FF12496F"/>
      <name val="Orsted Sans"/>
      <family val="3"/>
    </font>
    <font>
      <b/>
      <sz val="16"/>
      <color rgb="FF3A9CDE"/>
      <name val="Orsted Sans"/>
      <family val="3"/>
    </font>
    <font>
      <b/>
      <sz val="7"/>
      <color rgb="FF3B4956"/>
      <name val="Orsted Sans"/>
      <family val="3"/>
    </font>
    <font>
      <sz val="10"/>
      <color rgb="FF3B4956"/>
      <name val="Orsted Sans"/>
      <family val="3"/>
    </font>
    <font>
      <sz val="7"/>
      <color rgb="FF3B4956"/>
      <name val="Orsted Sans"/>
      <family val="3"/>
    </font>
    <font>
      <b/>
      <sz val="10"/>
      <color rgb="FF3B4956"/>
      <name val="Orsted Sans"/>
      <family val="3"/>
    </font>
    <font>
      <b/>
      <sz val="10"/>
      <color rgb="FF12496F"/>
      <name val="Orsted Sans"/>
      <family val="3"/>
    </font>
    <font>
      <vertAlign val="superscript"/>
      <sz val="7"/>
      <color rgb="FF3B4956"/>
      <name val="Orsted Sans"/>
      <family val="3"/>
    </font>
    <font>
      <b/>
      <vertAlign val="superscript"/>
      <sz val="16"/>
      <color rgb="FF3A9CDE"/>
      <name val="Orsted Sans"/>
      <family val="3"/>
    </font>
    <font>
      <b/>
      <i/>
      <sz val="10"/>
      <color rgb="FF12496F"/>
      <name val="Orsted Sans"/>
      <family val="3"/>
    </font>
    <font>
      <b/>
      <sz val="7"/>
      <color rgb="FF12496F"/>
      <name val="Orsted Sans"/>
      <family val="3"/>
    </font>
    <font>
      <b/>
      <sz val="9"/>
      <color rgb="FF3B4956"/>
      <name val="Orsted Sans"/>
      <family val="3"/>
    </font>
    <font>
      <sz val="8"/>
      <color rgb="FF12496F"/>
      <name val="Orsted Sans"/>
      <family val="3"/>
    </font>
    <font>
      <sz val="8"/>
      <color rgb="FF3B4956"/>
      <name val="Orsted Sans"/>
      <family val="3"/>
    </font>
    <font>
      <sz val="10"/>
      <color theme="1"/>
      <name val="Orsted Sans"/>
      <family val="3"/>
    </font>
    <font>
      <sz val="7"/>
      <color theme="1"/>
      <name val="Orsted Sans"/>
      <family val="3"/>
    </font>
    <font>
      <b/>
      <sz val="7"/>
      <color rgb="FF3A9CDE"/>
      <name val="Orsted Sans"/>
      <family val="3"/>
    </font>
    <font>
      <sz val="8"/>
      <name val="Orsted Sans"/>
      <family val="3"/>
    </font>
    <font>
      <sz val="7"/>
      <name val="Orsted Sans"/>
      <family val="3"/>
    </font>
    <font>
      <sz val="7"/>
      <color rgb="FF3A9CDE"/>
      <name val="Orsted Sans"/>
      <family val="3"/>
    </font>
    <font>
      <sz val="7"/>
      <color rgb="FF3B4956"/>
      <name val="Orsted Sans"/>
      <family val="3"/>
    </font>
    <font>
      <sz val="7"/>
      <color rgb="FFFF0000"/>
      <name val="Orsted Sans"/>
      <family val="3"/>
    </font>
    <font>
      <vertAlign val="superscript"/>
      <sz val="7"/>
      <name val="Orsted Sans"/>
      <family val="3"/>
    </font>
    <font>
      <vertAlign val="superscript"/>
      <sz val="7"/>
      <color rgb="FF12496F"/>
      <name val="Orsted Sans"/>
      <family val="3"/>
    </font>
    <font>
      <b/>
      <sz val="7"/>
      <name val="Orsted Sans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157589"/>
        <bgColor indexed="64"/>
      </patternFill>
    </fill>
    <fill>
      <patternFill patternType="solid">
        <fgColor rgb="FFB2D6E2"/>
        <bgColor indexed="64"/>
      </patternFill>
    </fill>
    <fill>
      <patternFill patternType="solid">
        <fgColor rgb="FFEBECED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CE8E4"/>
        <bgColor indexed="64"/>
      </patternFill>
    </fill>
    <fill>
      <patternFill patternType="solid">
        <fgColor rgb="FFEEEBE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1B3B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7A7D7F"/>
      </bottom>
      <diagonal/>
    </border>
    <border>
      <left/>
      <right/>
      <top/>
      <bottom style="thin">
        <color rgb="FF3A9CDE"/>
      </bottom>
      <diagonal/>
    </border>
    <border>
      <left/>
      <right/>
      <top style="thin">
        <color rgb="FF3A9CDE"/>
      </top>
      <bottom style="thin">
        <color rgb="FF3A9CDE"/>
      </bottom>
      <diagonal/>
    </border>
    <border>
      <left/>
      <right/>
      <top style="thin">
        <color rgb="FF3A9CDE"/>
      </top>
      <bottom/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13" fillId="9" borderId="11">
      <alignment horizontal="right" wrapText="1"/>
    </xf>
    <xf numFmtId="0" fontId="15" fillId="11" borderId="11">
      <alignment horizontal="right" wrapText="1"/>
    </xf>
    <xf numFmtId="169" fontId="12" fillId="11" borderId="6">
      <alignment horizontal="right" wrapText="1"/>
    </xf>
    <xf numFmtId="0" fontId="14" fillId="0" borderId="0">
      <alignment horizontal="left" vertical="center" wrapText="1"/>
    </xf>
    <xf numFmtId="169" fontId="12" fillId="10" borderId="6">
      <alignment horizontal="right" wrapText="1"/>
    </xf>
    <xf numFmtId="0" fontId="15" fillId="0" borderId="11">
      <alignment horizontal="left" wrapText="1"/>
    </xf>
    <xf numFmtId="170" fontId="12" fillId="0" borderId="6">
      <alignment horizontal="left" wrapText="1"/>
    </xf>
    <xf numFmtId="0" fontId="12" fillId="10" borderId="0">
      <alignment horizontal="center" wrapText="1"/>
    </xf>
    <xf numFmtId="0" fontId="12" fillId="11" borderId="0">
      <alignment horizontal="center" wrapText="1"/>
    </xf>
    <xf numFmtId="167" fontId="1" fillId="0" borderId="0" applyFont="0" applyFill="0" applyBorder="0" applyAlignment="0" applyProtection="0"/>
    <xf numFmtId="169" fontId="12" fillId="0" borderId="6">
      <alignment horizontal="right" wrapText="1"/>
    </xf>
    <xf numFmtId="0" fontId="12" fillId="0" borderId="6">
      <alignment horizontal="right" wrapText="1"/>
    </xf>
    <xf numFmtId="0" fontId="12" fillId="0" borderId="11">
      <alignment horizontal="center" wrapText="1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4" fillId="0" borderId="0"/>
    <xf numFmtId="167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167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Fill="1" applyAlignment="1"/>
    <xf numFmtId="0" fontId="30" fillId="0" borderId="0" xfId="70" applyFont="1" applyFill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1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32" fillId="0" borderId="12" xfId="70" applyFont="1" applyFill="1" applyBorder="1" applyAlignment="1" applyProtection="1">
      <protection locked="0"/>
    </xf>
    <xf numFmtId="0" fontId="31" fillId="0" borderId="0" xfId="0" applyFont="1" applyAlignment="1"/>
    <xf numFmtId="0" fontId="30" fillId="0" borderId="0" xfId="0" applyFont="1" applyAlignment="1"/>
    <xf numFmtId="0" fontId="30" fillId="36" borderId="0" xfId="0" applyFont="1" applyFill="1" applyAlignment="1"/>
    <xf numFmtId="0" fontId="32" fillId="0" borderId="0" xfId="0" applyFont="1" applyAlignment="1"/>
    <xf numFmtId="0" fontId="32" fillId="36" borderId="0" xfId="0" applyFont="1" applyFill="1" applyAlignment="1"/>
    <xf numFmtId="0" fontId="32" fillId="0" borderId="0" xfId="0" applyFont="1" applyBorder="1" applyAlignment="1"/>
    <xf numFmtId="0" fontId="32" fillId="36" borderId="0" xfId="0" applyFont="1" applyFill="1" applyBorder="1" applyAlignment="1"/>
    <xf numFmtId="0" fontId="30" fillId="0" borderId="12" xfId="0" applyFont="1" applyBorder="1" applyAlignment="1"/>
    <xf numFmtId="0" fontId="33" fillId="0" borderId="0" xfId="0" applyFont="1" applyAlignment="1"/>
    <xf numFmtId="0" fontId="34" fillId="0" borderId="0" xfId="0" applyFont="1" applyAlignment="1"/>
    <xf numFmtId="0" fontId="30" fillId="0" borderId="0" xfId="0" applyFont="1" applyBorder="1" applyAlignment="1"/>
    <xf numFmtId="0" fontId="31" fillId="0" borderId="0" xfId="0" applyFont="1" applyBorder="1" applyAlignment="1"/>
    <xf numFmtId="0" fontId="30" fillId="0" borderId="13" xfId="0" applyFont="1" applyBorder="1" applyAlignment="1"/>
    <xf numFmtId="0" fontId="32" fillId="0" borderId="13" xfId="0" applyFont="1" applyBorder="1" applyAlignment="1"/>
    <xf numFmtId="0" fontId="30" fillId="0" borderId="0" xfId="0" applyFont="1" applyFill="1" applyAlignment="1"/>
    <xf numFmtId="0" fontId="32" fillId="0" borderId="0" xfId="0" applyFont="1" applyFill="1" applyAlignment="1"/>
    <xf numFmtId="0" fontId="30" fillId="0" borderId="0" xfId="0" applyFont="1" applyFill="1" applyBorder="1" applyAlignment="1"/>
    <xf numFmtId="0" fontId="30" fillId="0" borderId="13" xfId="0" applyFont="1" applyFill="1" applyBorder="1" applyAlignment="1"/>
    <xf numFmtId="0" fontId="32" fillId="0" borderId="12" xfId="0" applyFont="1" applyBorder="1" applyAlignment="1"/>
    <xf numFmtId="0" fontId="27" fillId="0" borderId="0" xfId="0" applyFont="1" applyAlignment="1"/>
    <xf numFmtId="0" fontId="27" fillId="35" borderId="0" xfId="0" applyFont="1" applyFill="1"/>
    <xf numFmtId="0" fontId="29" fillId="0" borderId="0" xfId="0" applyFont="1"/>
    <xf numFmtId="0" fontId="27" fillId="35" borderId="0" xfId="0" applyFont="1" applyFill="1" applyBorder="1" applyAlignment="1"/>
    <xf numFmtId="0" fontId="37" fillId="35" borderId="0" xfId="0" applyFont="1" applyFill="1" applyBorder="1" applyAlignment="1"/>
    <xf numFmtId="0" fontId="27" fillId="35" borderId="0" xfId="0" applyFont="1" applyFill="1" applyBorder="1" applyAlignment="1">
      <alignment horizontal="right"/>
    </xf>
    <xf numFmtId="0" fontId="38" fillId="35" borderId="0" xfId="0" applyFont="1" applyFill="1" applyBorder="1" applyAlignment="1"/>
    <xf numFmtId="0" fontId="27" fillId="35" borderId="0" xfId="0" applyFont="1" applyFill="1" applyBorder="1" applyAlignment="1">
      <alignment horizontal="left"/>
    </xf>
    <xf numFmtId="0" fontId="39" fillId="35" borderId="0" xfId="0" applyFont="1" applyFill="1" applyBorder="1" applyAlignment="1"/>
    <xf numFmtId="0" fontId="32" fillId="35" borderId="0" xfId="0" applyFont="1" applyFill="1" applyBorder="1" applyAlignment="1"/>
    <xf numFmtId="0" fontId="32" fillId="35" borderId="0" xfId="0" applyFont="1" applyFill="1" applyBorder="1" applyAlignment="1">
      <alignment wrapText="1"/>
    </xf>
    <xf numFmtId="0" fontId="32" fillId="35" borderId="0" xfId="0" applyFont="1" applyFill="1"/>
    <xf numFmtId="0" fontId="39" fillId="35" borderId="12" xfId="0" applyFont="1" applyFill="1" applyBorder="1" applyAlignment="1"/>
    <xf numFmtId="0" fontId="32" fillId="35" borderId="0" xfId="0" applyFont="1" applyFill="1" applyBorder="1" applyAlignment="1">
      <alignment horizontal="left" vertical="center"/>
    </xf>
    <xf numFmtId="3" fontId="32" fillId="35" borderId="0" xfId="71" applyNumberFormat="1" applyFont="1" applyFill="1" applyBorder="1" applyAlignment="1">
      <alignment horizontal="right" vertical="center" wrapText="1"/>
    </xf>
    <xf numFmtId="49" fontId="32" fillId="35" borderId="0" xfId="71" applyNumberFormat="1" applyFont="1" applyFill="1" applyBorder="1" applyAlignment="1">
      <alignment horizontal="right" vertical="center" wrapText="1"/>
    </xf>
    <xf numFmtId="49" fontId="32" fillId="35" borderId="0" xfId="22" applyNumberFormat="1" applyFont="1" applyFill="1" applyBorder="1" applyAlignment="1">
      <alignment horizontal="right" vertical="center" wrapText="1"/>
    </xf>
    <xf numFmtId="0" fontId="32" fillId="35" borderId="0" xfId="71" applyNumberFormat="1" applyFont="1" applyFill="1" applyBorder="1" applyAlignment="1">
      <alignment horizontal="right" vertical="center" wrapText="1"/>
    </xf>
    <xf numFmtId="0" fontId="32" fillId="35" borderId="0" xfId="0" applyFont="1" applyFill="1" applyAlignment="1">
      <alignment horizontal="right"/>
    </xf>
    <xf numFmtId="170" fontId="30" fillId="35" borderId="0" xfId="18" applyFont="1" applyFill="1" applyBorder="1" applyAlignment="1">
      <alignment horizontal="right" wrapText="1"/>
    </xf>
    <xf numFmtId="3" fontId="32" fillId="35" borderId="0" xfId="22" applyNumberFormat="1" applyFont="1" applyFill="1" applyBorder="1" applyAlignment="1">
      <alignment horizontal="right" vertical="center" wrapText="1"/>
    </xf>
    <xf numFmtId="176" fontId="32" fillId="35" borderId="0" xfId="22" applyNumberFormat="1" applyFont="1" applyFill="1" applyBorder="1" applyAlignment="1">
      <alignment horizontal="right" vertical="center" wrapText="1"/>
    </xf>
    <xf numFmtId="0" fontId="32" fillId="35" borderId="0" xfId="0" applyFont="1" applyFill="1" applyBorder="1" applyAlignment="1">
      <alignment horizontal="left"/>
    </xf>
    <xf numFmtId="176" fontId="32" fillId="35" borderId="0" xfId="22" applyNumberFormat="1" applyFont="1" applyFill="1" applyBorder="1" applyAlignment="1">
      <alignment horizontal="right" vertical="top" wrapText="1"/>
    </xf>
    <xf numFmtId="1" fontId="32" fillId="35" borderId="0" xfId="0" applyNumberFormat="1" applyFont="1" applyFill="1" applyBorder="1" applyAlignment="1">
      <alignment horizontal="right" wrapText="1"/>
    </xf>
    <xf numFmtId="3" fontId="30" fillId="35" borderId="12" xfId="22" applyNumberFormat="1" applyFont="1" applyFill="1" applyBorder="1" applyAlignment="1">
      <alignment horizontal="left" vertical="center"/>
    </xf>
    <xf numFmtId="3" fontId="30" fillId="35" borderId="12" xfId="22" applyNumberFormat="1" applyFont="1" applyFill="1" applyBorder="1" applyAlignment="1">
      <alignment horizontal="right" vertical="center"/>
    </xf>
    <xf numFmtId="170" fontId="32" fillId="35" borderId="0" xfId="18" applyFont="1" applyFill="1" applyBorder="1" applyAlignment="1">
      <alignment horizontal="left"/>
    </xf>
    <xf numFmtId="3" fontId="32" fillId="35" borderId="0" xfId="0" applyNumberFormat="1" applyFont="1" applyFill="1" applyBorder="1" applyAlignment="1"/>
    <xf numFmtId="3" fontId="32" fillId="35" borderId="0" xfId="0" applyNumberFormat="1" applyFont="1" applyFill="1" applyBorder="1" applyAlignment="1">
      <alignment horizontal="right"/>
    </xf>
    <xf numFmtId="0" fontId="39" fillId="35" borderId="0" xfId="0" applyFont="1" applyFill="1" applyBorder="1"/>
    <xf numFmtId="0" fontId="27" fillId="35" borderId="0" xfId="0" applyFont="1" applyFill="1" applyBorder="1"/>
    <xf numFmtId="0" fontId="39" fillId="35" borderId="12" xfId="0" applyFont="1" applyFill="1" applyBorder="1"/>
    <xf numFmtId="9" fontId="32" fillId="35" borderId="0" xfId="71" applyNumberFormat="1" applyFont="1" applyFill="1" applyBorder="1" applyAlignment="1">
      <alignment horizontal="right" vertical="center" wrapText="1"/>
    </xf>
    <xf numFmtId="177" fontId="32" fillId="35" borderId="0" xfId="0" applyNumberFormat="1" applyFont="1" applyFill="1" applyAlignment="1">
      <alignment vertical="center"/>
    </xf>
    <xf numFmtId="173" fontId="32" fillId="35" borderId="0" xfId="71" applyNumberFormat="1" applyFont="1" applyFill="1" applyBorder="1" applyAlignment="1">
      <alignment horizontal="right" vertical="center" wrapText="1"/>
    </xf>
    <xf numFmtId="176" fontId="32" fillId="35" borderId="0" xfId="71" applyNumberFormat="1" applyFont="1" applyFill="1" applyBorder="1" applyAlignment="1">
      <alignment horizontal="right" vertical="center" wrapText="1"/>
    </xf>
    <xf numFmtId="0" fontId="32" fillId="35" borderId="0" xfId="0" quotePrefix="1" applyFont="1" applyFill="1" applyBorder="1" applyAlignment="1"/>
    <xf numFmtId="3" fontId="32" fillId="35" borderId="0" xfId="0" applyNumberFormat="1" applyFont="1" applyFill="1" applyAlignment="1">
      <alignment horizontal="right" vertical="center" wrapText="1"/>
    </xf>
    <xf numFmtId="3" fontId="32" fillId="35" borderId="0" xfId="0" applyNumberFormat="1" applyFont="1" applyFill="1" applyBorder="1" applyAlignment="1">
      <alignment horizontal="right" vertical="center" wrapText="1"/>
    </xf>
    <xf numFmtId="9" fontId="32" fillId="35" borderId="0" xfId="71" applyNumberFormat="1" applyFont="1" applyFill="1" applyAlignment="1">
      <alignment horizontal="right" vertical="center" wrapText="1"/>
    </xf>
    <xf numFmtId="0" fontId="32" fillId="35" borderId="0" xfId="0" applyFont="1" applyFill="1" applyBorder="1" applyAlignment="1">
      <alignment vertical="center"/>
    </xf>
    <xf numFmtId="170" fontId="30" fillId="35" borderId="0" xfId="18" applyFont="1" applyFill="1" applyBorder="1" applyAlignment="1">
      <alignment horizontal="right"/>
    </xf>
    <xf numFmtId="3" fontId="30" fillId="35" borderId="12" xfId="22" applyNumberFormat="1" applyFont="1" applyFill="1" applyBorder="1" applyAlignment="1">
      <alignment horizontal="right"/>
    </xf>
    <xf numFmtId="167" fontId="30" fillId="35" borderId="12" xfId="69" applyFont="1" applyFill="1" applyBorder="1" applyAlignment="1">
      <alignment horizontal="right" vertical="center"/>
    </xf>
    <xf numFmtId="3" fontId="32" fillId="35" borderId="0" xfId="22" quotePrefix="1" applyNumberFormat="1" applyFont="1" applyFill="1" applyBorder="1" applyAlignment="1">
      <alignment horizontal="right" vertical="center" wrapText="1"/>
    </xf>
    <xf numFmtId="0" fontId="32" fillId="35" borderId="0" xfId="0" applyFont="1" applyFill="1" applyAlignment="1">
      <alignment vertical="center"/>
    </xf>
    <xf numFmtId="0" fontId="32" fillId="35" borderId="0" xfId="0" applyFont="1" applyFill="1" applyBorder="1"/>
    <xf numFmtId="3" fontId="32" fillId="35" borderId="0" xfId="0" applyNumberFormat="1" applyFont="1" applyFill="1" applyBorder="1" applyAlignment="1">
      <alignment horizontal="right" wrapText="1"/>
    </xf>
    <xf numFmtId="176" fontId="30" fillId="35" borderId="12" xfId="22" applyNumberFormat="1" applyFont="1" applyFill="1" applyBorder="1" applyAlignment="1">
      <alignment horizontal="right"/>
    </xf>
    <xf numFmtId="170" fontId="30" fillId="35" borderId="12" xfId="18" applyFont="1" applyFill="1" applyBorder="1" applyAlignment="1">
      <alignment horizontal="left"/>
    </xf>
    <xf numFmtId="171" fontId="32" fillId="35" borderId="0" xfId="0" applyNumberFormat="1" applyFont="1" applyFill="1" applyBorder="1" applyProtection="1"/>
    <xf numFmtId="0" fontId="32" fillId="35" borderId="0" xfId="0" applyFont="1" applyFill="1" applyAlignment="1"/>
    <xf numFmtId="178" fontId="32" fillId="35" borderId="0" xfId="71" applyNumberFormat="1" applyFont="1" applyFill="1" applyBorder="1" applyAlignment="1">
      <alignment horizontal="right" vertical="center" wrapText="1"/>
    </xf>
    <xf numFmtId="37" fontId="32" fillId="35" borderId="0" xfId="0" applyNumberFormat="1" applyFont="1" applyFill="1" applyBorder="1" applyProtection="1"/>
    <xf numFmtId="3" fontId="30" fillId="35" borderId="0" xfId="22" applyNumberFormat="1" applyFont="1" applyFill="1" applyBorder="1" applyAlignment="1">
      <alignment horizontal="right"/>
    </xf>
    <xf numFmtId="0" fontId="30" fillId="35" borderId="0" xfId="0" applyFont="1" applyFill="1" applyBorder="1"/>
    <xf numFmtId="170" fontId="32" fillId="35" borderId="14" xfId="18" quotePrefix="1" applyFont="1" applyFill="1" applyBorder="1" applyAlignment="1">
      <alignment horizontal="left" vertical="center"/>
    </xf>
    <xf numFmtId="3" fontId="32" fillId="35" borderId="14" xfId="71" applyNumberFormat="1" applyFont="1" applyFill="1" applyBorder="1" applyAlignment="1">
      <alignment horizontal="right" vertical="center" wrapText="1"/>
    </xf>
    <xf numFmtId="49" fontId="32" fillId="35" borderId="14" xfId="71" applyNumberFormat="1" applyFont="1" applyFill="1" applyBorder="1" applyAlignment="1">
      <alignment horizontal="right" vertical="center" wrapText="1"/>
    </xf>
    <xf numFmtId="0" fontId="32" fillId="35" borderId="14" xfId="71" applyNumberFormat="1" applyFont="1" applyFill="1" applyBorder="1" applyAlignment="1">
      <alignment horizontal="right" vertical="center" wrapText="1"/>
    </xf>
    <xf numFmtId="3" fontId="30" fillId="35" borderId="0" xfId="22" applyNumberFormat="1" applyFont="1" applyFill="1" applyBorder="1" applyAlignment="1">
      <alignment horizontal="right" vertical="center"/>
    </xf>
    <xf numFmtId="0" fontId="32" fillId="35" borderId="12" xfId="0" applyFont="1" applyFill="1" applyBorder="1" applyAlignment="1"/>
    <xf numFmtId="3" fontId="32" fillId="35" borderId="13" xfId="22" applyNumberFormat="1" applyFont="1" applyFill="1" applyBorder="1" applyAlignment="1">
      <alignment horizontal="right" vertical="center"/>
    </xf>
    <xf numFmtId="0" fontId="40" fillId="35" borderId="0" xfId="0" applyFont="1" applyFill="1" applyBorder="1"/>
    <xf numFmtId="0" fontId="41" fillId="35" borderId="0" xfId="0" applyFont="1" applyFill="1" applyBorder="1" applyAlignment="1"/>
    <xf numFmtId="3" fontId="41" fillId="35" borderId="0" xfId="0" applyNumberFormat="1" applyFont="1" applyFill="1" applyBorder="1" applyAlignment="1"/>
    <xf numFmtId="0" fontId="41" fillId="35" borderId="0" xfId="0" applyFont="1" applyFill="1" applyAlignment="1"/>
    <xf numFmtId="178" fontId="41" fillId="35" borderId="0" xfId="0" applyNumberFormat="1" applyFont="1" applyFill="1" applyAlignment="1"/>
    <xf numFmtId="0" fontId="41" fillId="35" borderId="0" xfId="0" applyFont="1" applyFill="1" applyAlignment="1">
      <alignment horizontal="right"/>
    </xf>
    <xf numFmtId="0" fontId="41" fillId="35" borderId="0" xfId="0" applyFont="1" applyFill="1"/>
    <xf numFmtId="0" fontId="40" fillId="35" borderId="0" xfId="0" applyFont="1" applyFill="1"/>
    <xf numFmtId="4" fontId="41" fillId="35" borderId="0" xfId="0" applyNumberFormat="1" applyFont="1" applyFill="1" applyBorder="1" applyAlignment="1"/>
    <xf numFmtId="0" fontId="27" fillId="0" borderId="0" xfId="0" applyFont="1" applyFill="1" applyBorder="1" applyAlignment="1"/>
    <xf numFmtId="0" fontId="38" fillId="0" borderId="0" xfId="0" applyFont="1" applyFill="1" applyAlignment="1"/>
    <xf numFmtId="0" fontId="27" fillId="0" borderId="0" xfId="0" applyFont="1" applyFill="1" applyAlignment="1"/>
    <xf numFmtId="0" fontId="30" fillId="0" borderId="0" xfId="70" applyFont="1" applyFill="1" applyBorder="1" applyAlignment="1" applyProtection="1">
      <alignment horizontal="right"/>
      <protection locked="0"/>
    </xf>
    <xf numFmtId="0" fontId="32" fillId="0" borderId="12" xfId="70" applyFont="1" applyFill="1" applyBorder="1" applyAlignment="1" applyProtection="1">
      <alignment horizontal="right"/>
      <protection locked="0"/>
    </xf>
    <xf numFmtId="174" fontId="32" fillId="0" borderId="0" xfId="0" applyNumberFormat="1" applyFont="1" applyFill="1" applyAlignment="1"/>
    <xf numFmtId="174" fontId="32" fillId="0" borderId="0" xfId="0" applyNumberFormat="1" applyFont="1" applyAlignment="1"/>
    <xf numFmtId="174" fontId="32" fillId="0" borderId="0" xfId="0" applyNumberFormat="1" applyFont="1" applyFill="1" applyBorder="1" applyAlignment="1"/>
    <xf numFmtId="174" fontId="32" fillId="0" borderId="0" xfId="0" applyNumberFormat="1" applyFont="1" applyBorder="1" applyAlignment="1"/>
    <xf numFmtId="174" fontId="30" fillId="0" borderId="12" xfId="0" applyNumberFormat="1" applyFont="1" applyFill="1" applyBorder="1" applyAlignment="1"/>
    <xf numFmtId="174" fontId="30" fillId="0" borderId="12" xfId="0" applyNumberFormat="1" applyFont="1" applyBorder="1" applyAlignment="1"/>
    <xf numFmtId="174" fontId="30" fillId="0" borderId="0" xfId="0" applyNumberFormat="1" applyFont="1" applyFill="1" applyBorder="1" applyAlignment="1"/>
    <xf numFmtId="174" fontId="30" fillId="0" borderId="0" xfId="0" applyNumberFormat="1" applyFont="1" applyBorder="1" applyAlignment="1"/>
    <xf numFmtId="174" fontId="30" fillId="0" borderId="13" xfId="0" applyNumberFormat="1" applyFont="1" applyFill="1" applyBorder="1" applyAlignment="1"/>
    <xf numFmtId="174" fontId="30" fillId="0" borderId="13" xfId="0" applyNumberFormat="1" applyFont="1" applyBorder="1" applyAlignment="1"/>
    <xf numFmtId="0" fontId="32" fillId="0" borderId="0" xfId="0" applyFont="1" applyFill="1" applyBorder="1" applyAlignment="1"/>
    <xf numFmtId="175" fontId="32" fillId="0" borderId="0" xfId="0" applyNumberFormat="1" applyFont="1" applyFill="1" applyBorder="1" applyAlignment="1"/>
    <xf numFmtId="175" fontId="30" fillId="0" borderId="12" xfId="0" applyNumberFormat="1" applyFont="1" applyFill="1" applyBorder="1" applyAlignment="1"/>
    <xf numFmtId="174" fontId="30" fillId="0" borderId="12" xfId="0" quotePrefix="1" applyNumberFormat="1" applyFont="1" applyFill="1" applyBorder="1" applyAlignment="1">
      <alignment horizontal="right"/>
    </xf>
    <xf numFmtId="0" fontId="32" fillId="0" borderId="13" xfId="0" applyFont="1" applyFill="1" applyBorder="1" applyAlignment="1"/>
    <xf numFmtId="175" fontId="32" fillId="0" borderId="0" xfId="0" applyNumberFormat="1" applyFont="1" applyFill="1" applyAlignment="1"/>
    <xf numFmtId="175" fontId="32" fillId="0" borderId="0" xfId="0" applyNumberFormat="1" applyFont="1" applyAlignment="1"/>
    <xf numFmtId="9" fontId="32" fillId="36" borderId="0" xfId="0" applyNumberFormat="1" applyFont="1" applyFill="1" applyAlignment="1"/>
    <xf numFmtId="9" fontId="32" fillId="0" borderId="0" xfId="0" applyNumberFormat="1" applyFont="1" applyFill="1" applyAlignment="1"/>
    <xf numFmtId="9" fontId="32" fillId="0" borderId="0" xfId="0" applyNumberFormat="1" applyFont="1" applyAlignment="1"/>
    <xf numFmtId="9" fontId="32" fillId="36" borderId="12" xfId="0" applyNumberFormat="1" applyFont="1" applyFill="1" applyBorder="1" applyAlignment="1"/>
    <xf numFmtId="9" fontId="32" fillId="0" borderId="12" xfId="0" applyNumberFormat="1" applyFont="1" applyFill="1" applyBorder="1" applyAlignment="1"/>
    <xf numFmtId="9" fontId="32" fillId="0" borderId="12" xfId="0" applyNumberFormat="1" applyFont="1" applyBorder="1" applyAlignment="1"/>
    <xf numFmtId="0" fontId="42" fillId="0" borderId="0" xfId="0" applyFont="1" applyBorder="1"/>
    <xf numFmtId="0" fontId="43" fillId="0" borderId="0" xfId="0" applyFont="1" applyBorder="1"/>
    <xf numFmtId="0" fontId="43" fillId="0" borderId="0" xfId="0" applyFont="1" applyFill="1" applyBorder="1"/>
    <xf numFmtId="0" fontId="43" fillId="0" borderId="0" xfId="0" applyFont="1"/>
    <xf numFmtId="0" fontId="42" fillId="0" borderId="0" xfId="0" applyFont="1"/>
    <xf numFmtId="0" fontId="44" fillId="0" borderId="0" xfId="0" applyFont="1" applyFill="1"/>
    <xf numFmtId="0" fontId="27" fillId="0" borderId="0" xfId="0" applyFont="1"/>
    <xf numFmtId="0" fontId="27" fillId="0" borderId="0" xfId="0" applyFont="1" applyFill="1"/>
    <xf numFmtId="0" fontId="32" fillId="0" borderId="0" xfId="70" applyFont="1" applyFill="1" applyBorder="1"/>
    <xf numFmtId="174" fontId="32" fillId="35" borderId="0" xfId="0" applyNumberFormat="1" applyFont="1" applyFill="1" applyBorder="1" applyProtection="1"/>
    <xf numFmtId="37" fontId="32" fillId="0" borderId="0" xfId="0" applyNumberFormat="1" applyFont="1" applyFill="1" applyBorder="1" applyProtection="1"/>
    <xf numFmtId="174" fontId="32" fillId="0" borderId="0" xfId="0" applyNumberFormat="1" applyFont="1" applyFill="1" applyBorder="1" applyProtection="1"/>
    <xf numFmtId="0" fontId="30" fillId="0" borderId="12" xfId="70" applyFont="1" applyFill="1" applyBorder="1"/>
    <xf numFmtId="174" fontId="30" fillId="35" borderId="12" xfId="0" applyNumberFormat="1" applyFont="1" applyFill="1" applyBorder="1" applyProtection="1"/>
    <xf numFmtId="37" fontId="30" fillId="35" borderId="12" xfId="0" applyNumberFormat="1" applyFont="1" applyFill="1" applyBorder="1" applyProtection="1"/>
    <xf numFmtId="37" fontId="30" fillId="0" borderId="12" xfId="0" applyNumberFormat="1" applyFont="1" applyFill="1" applyBorder="1" applyProtection="1"/>
    <xf numFmtId="174" fontId="30" fillId="0" borderId="12" xfId="0" applyNumberFormat="1" applyFont="1" applyFill="1" applyBorder="1" applyProtection="1"/>
    <xf numFmtId="0" fontId="32" fillId="0" borderId="0" xfId="70" applyFont="1" applyFill="1" applyBorder="1" applyAlignment="1">
      <alignment wrapText="1"/>
    </xf>
    <xf numFmtId="0" fontId="30" fillId="0" borderId="13" xfId="70" applyFont="1" applyFill="1" applyBorder="1"/>
    <xf numFmtId="0" fontId="45" fillId="0" borderId="0" xfId="70" applyFont="1" applyFill="1" applyBorder="1"/>
    <xf numFmtId="0" fontId="46" fillId="0" borderId="0" xfId="70" applyFont="1" applyFill="1" applyBorder="1"/>
    <xf numFmtId="37" fontId="46" fillId="0" borderId="0" xfId="0" applyNumberFormat="1" applyFont="1" applyFill="1" applyBorder="1" applyProtection="1"/>
    <xf numFmtId="172" fontId="43" fillId="0" borderId="0" xfId="69" applyNumberFormat="1" applyFont="1" applyBorder="1"/>
    <xf numFmtId="0" fontId="43" fillId="0" borderId="0" xfId="0" applyFont="1" applyFill="1"/>
    <xf numFmtId="0" fontId="27" fillId="0" borderId="0" xfId="70" applyFont="1" applyFill="1" applyBorder="1"/>
    <xf numFmtId="0" fontId="38" fillId="0" borderId="0" xfId="70" applyFont="1" applyFill="1" applyBorder="1" applyAlignment="1">
      <alignment horizontal="right" vertical="center"/>
    </xf>
    <xf numFmtId="174" fontId="32" fillId="36" borderId="0" xfId="0" applyNumberFormat="1" applyFont="1" applyFill="1" applyBorder="1" applyProtection="1"/>
    <xf numFmtId="0" fontId="32" fillId="36" borderId="0" xfId="70" applyFont="1" applyFill="1" applyBorder="1"/>
    <xf numFmtId="0" fontId="32" fillId="0" borderId="12" xfId="70" applyFont="1" applyFill="1" applyBorder="1" applyAlignment="1">
      <alignment horizontal="right" wrapText="1"/>
    </xf>
    <xf numFmtId="0" fontId="32" fillId="0" borderId="12" xfId="70" applyFont="1" applyFill="1" applyBorder="1" applyAlignment="1">
      <alignment wrapText="1"/>
    </xf>
    <xf numFmtId="0" fontId="32" fillId="35" borderId="12" xfId="70" applyFont="1" applyFill="1" applyBorder="1" applyAlignment="1">
      <alignment horizontal="right" wrapText="1"/>
    </xf>
    <xf numFmtId="0" fontId="47" fillId="0" borderId="12" xfId="70" applyFont="1" applyFill="1" applyBorder="1" applyAlignment="1">
      <alignment wrapText="1"/>
    </xf>
    <xf numFmtId="0" fontId="32" fillId="0" borderId="13" xfId="70" applyFont="1" applyFill="1" applyBorder="1" applyAlignment="1">
      <alignment horizontal="right" wrapText="1"/>
    </xf>
    <xf numFmtId="0" fontId="32" fillId="0" borderId="13" xfId="70" applyFont="1" applyFill="1" applyBorder="1" applyAlignment="1">
      <alignment wrapText="1"/>
    </xf>
    <xf numFmtId="0" fontId="32" fillId="35" borderId="13" xfId="70" applyFont="1" applyFill="1" applyBorder="1" applyAlignment="1">
      <alignment horizontal="right" wrapText="1"/>
    </xf>
    <xf numFmtId="0" fontId="30" fillId="0" borderId="13" xfId="70" applyFont="1" applyFill="1" applyBorder="1" applyAlignment="1">
      <alignment wrapText="1"/>
    </xf>
    <xf numFmtId="174" fontId="32" fillId="35" borderId="13" xfId="0" applyNumberFormat="1" applyFont="1" applyFill="1" applyBorder="1"/>
    <xf numFmtId="172" fontId="32" fillId="35" borderId="13" xfId="0" applyNumberFormat="1" applyFont="1" applyFill="1" applyBorder="1"/>
    <xf numFmtId="172" fontId="32" fillId="0" borderId="13" xfId="0" applyNumberFormat="1" applyFont="1" applyFill="1" applyBorder="1"/>
    <xf numFmtId="174" fontId="32" fillId="0" borderId="13" xfId="0" applyNumberFormat="1" applyFont="1" applyBorder="1"/>
    <xf numFmtId="3" fontId="32" fillId="0" borderId="0" xfId="22" applyNumberFormat="1" applyFont="1" applyFill="1" applyBorder="1" applyAlignment="1">
      <alignment horizontal="right" vertical="center" wrapText="1"/>
    </xf>
    <xf numFmtId="0" fontId="30" fillId="35" borderId="12" xfId="0" applyFont="1" applyFill="1" applyBorder="1" applyAlignment="1">
      <alignment horizontal="left" wrapText="1"/>
    </xf>
    <xf numFmtId="3" fontId="32" fillId="35" borderId="12" xfId="22" applyNumberFormat="1" applyFont="1" applyFill="1" applyBorder="1" applyAlignment="1">
      <alignment horizontal="right"/>
    </xf>
    <xf numFmtId="0" fontId="32" fillId="35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right"/>
    </xf>
    <xf numFmtId="0" fontId="32" fillId="35" borderId="12" xfId="0" applyFont="1" applyFill="1" applyBorder="1" applyAlignment="1">
      <alignment horizontal="right"/>
    </xf>
    <xf numFmtId="0" fontId="32" fillId="35" borderId="12" xfId="0" applyFont="1" applyFill="1" applyBorder="1" applyAlignment="1">
      <alignment horizontal="right" wrapText="1"/>
    </xf>
    <xf numFmtId="0" fontId="49" fillId="0" borderId="0" xfId="0" applyFont="1" applyFill="1" applyAlignment="1"/>
    <xf numFmtId="173" fontId="32" fillId="35" borderId="14" xfId="71" applyNumberFormat="1" applyFont="1" applyFill="1" applyBorder="1" applyAlignment="1">
      <alignment horizontal="right" vertical="center" wrapText="1"/>
    </xf>
    <xf numFmtId="0" fontId="32" fillId="0" borderId="12" xfId="0" applyFont="1" applyFill="1" applyBorder="1" applyAlignment="1"/>
    <xf numFmtId="177" fontId="32" fillId="0" borderId="0" xfId="0" applyNumberFormat="1" applyFont="1" applyAlignment="1"/>
    <xf numFmtId="177" fontId="32" fillId="0" borderId="0" xfId="0" applyNumberFormat="1" applyFont="1" applyFill="1" applyAlignment="1"/>
    <xf numFmtId="0" fontId="30" fillId="0" borderId="12" xfId="0" applyFont="1" applyFill="1" applyBorder="1" applyAlignment="1"/>
    <xf numFmtId="177" fontId="32" fillId="35" borderId="0" xfId="0" applyNumberFormat="1" applyFont="1" applyFill="1" applyAlignment="1"/>
    <xf numFmtId="0" fontId="30" fillId="0" borderId="12" xfId="0" applyFont="1" applyBorder="1" applyAlignment="1">
      <alignment vertical="center"/>
    </xf>
    <xf numFmtId="0" fontId="48" fillId="0" borderId="0" xfId="70" applyFont="1" applyFill="1" applyBorder="1"/>
    <xf numFmtId="3" fontId="32" fillId="0" borderId="0" xfId="71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right"/>
    </xf>
    <xf numFmtId="0" fontId="32" fillId="35" borderId="0" xfId="0" applyFont="1" applyFill="1" applyBorder="1" applyAlignment="1">
      <alignment horizontal="right"/>
    </xf>
    <xf numFmtId="170" fontId="32" fillId="35" borderId="13" xfId="18" applyFont="1" applyFill="1" applyBorder="1" applyAlignment="1">
      <alignment horizontal="left"/>
    </xf>
    <xf numFmtId="179" fontId="32" fillId="35" borderId="0" xfId="71" quotePrefix="1" applyNumberFormat="1" applyFont="1" applyFill="1" applyBorder="1" applyAlignment="1">
      <alignment horizontal="right" vertical="center" wrapText="1"/>
    </xf>
    <xf numFmtId="3" fontId="32" fillId="35" borderId="0" xfId="0" applyNumberFormat="1" applyFont="1" applyFill="1" applyBorder="1" applyAlignment="1">
      <alignment wrapText="1"/>
    </xf>
    <xf numFmtId="170" fontId="32" fillId="35" borderId="14" xfId="18" applyFont="1" applyFill="1" applyBorder="1" applyAlignment="1">
      <alignment horizontal="left"/>
    </xf>
    <xf numFmtId="3" fontId="32" fillId="35" borderId="14" xfId="22" applyNumberFormat="1" applyFont="1" applyFill="1" applyBorder="1" applyAlignment="1">
      <alignment horizontal="right"/>
    </xf>
    <xf numFmtId="3" fontId="32" fillId="35" borderId="14" xfId="22" applyNumberFormat="1" applyFont="1" applyFill="1" applyBorder="1" applyAlignment="1">
      <alignment horizontal="right" vertical="center"/>
    </xf>
    <xf numFmtId="4" fontId="32" fillId="35" borderId="0" xfId="71" applyNumberFormat="1" applyFont="1" applyFill="1" applyBorder="1" applyAlignment="1">
      <alignment horizontal="right" vertical="center" wrapText="1"/>
    </xf>
    <xf numFmtId="4" fontId="32" fillId="35" borderId="0" xfId="22" applyNumberFormat="1" applyFont="1" applyFill="1" applyBorder="1" applyAlignment="1">
      <alignment horizontal="right" vertical="center" wrapText="1"/>
    </xf>
    <xf numFmtId="1" fontId="32" fillId="35" borderId="12" xfId="0" applyNumberFormat="1" applyFont="1" applyFill="1" applyBorder="1" applyAlignment="1">
      <alignment wrapText="1"/>
    </xf>
    <xf numFmtId="0" fontId="30" fillId="35" borderId="12" xfId="70" applyFont="1" applyFill="1" applyBorder="1" applyAlignment="1" applyProtection="1">
      <protection locked="0"/>
    </xf>
    <xf numFmtId="0" fontId="32" fillId="35" borderId="12" xfId="0" applyFont="1" applyFill="1" applyBorder="1" applyAlignment="1">
      <alignment horizontal="right"/>
    </xf>
    <xf numFmtId="0" fontId="30" fillId="36" borderId="12" xfId="0" applyFont="1" applyFill="1" applyBorder="1" applyAlignment="1"/>
    <xf numFmtId="177" fontId="32" fillId="36" borderId="0" xfId="0" applyNumberFormat="1" applyFont="1" applyFill="1" applyAlignment="1"/>
    <xf numFmtId="0" fontId="32" fillId="36" borderId="12" xfId="0" applyFont="1" applyFill="1" applyBorder="1" applyAlignment="1"/>
    <xf numFmtId="3" fontId="30" fillId="35" borderId="12" xfId="71" applyNumberFormat="1" applyFont="1" applyFill="1" applyBorder="1" applyAlignment="1">
      <alignment horizontal="right" vertical="center" wrapText="1"/>
    </xf>
    <xf numFmtId="0" fontId="32" fillId="35" borderId="0" xfId="0" applyFont="1" applyFill="1" applyBorder="1" applyAlignment="1">
      <alignment horizontal="right"/>
    </xf>
    <xf numFmtId="3" fontId="32" fillId="35" borderId="0" xfId="22" applyNumberFormat="1" applyFont="1" applyFill="1" applyBorder="1" applyAlignment="1">
      <alignment horizontal="right" vertical="center"/>
    </xf>
    <xf numFmtId="3" fontId="32" fillId="35" borderId="0" xfId="22" applyNumberFormat="1" applyFont="1" applyFill="1" applyBorder="1" applyAlignment="1">
      <alignment horizontal="right"/>
    </xf>
    <xf numFmtId="178" fontId="32" fillId="35" borderId="0" xfId="22" applyNumberFormat="1" applyFont="1" applyFill="1" applyBorder="1" applyAlignment="1">
      <alignment horizontal="right" vertical="center" wrapText="1"/>
    </xf>
    <xf numFmtId="178" fontId="32" fillId="35" borderId="0" xfId="0" applyNumberFormat="1" applyFont="1" applyFill="1" applyBorder="1" applyAlignment="1">
      <alignment horizontal="right" vertical="center" wrapText="1"/>
    </xf>
    <xf numFmtId="178" fontId="32" fillId="0" borderId="0" xfId="22" applyNumberFormat="1" applyFont="1" applyFill="1" applyBorder="1" applyAlignment="1">
      <alignment horizontal="right" vertical="center" wrapText="1"/>
    </xf>
    <xf numFmtId="3" fontId="30" fillId="0" borderId="12" xfId="22" applyNumberFormat="1" applyFont="1" applyFill="1" applyBorder="1" applyAlignment="1">
      <alignment horizontal="right" vertical="center"/>
    </xf>
    <xf numFmtId="0" fontId="32" fillId="0" borderId="0" xfId="71" applyNumberFormat="1" applyFont="1" applyFill="1" applyBorder="1" applyAlignment="1">
      <alignment horizontal="right" vertical="center" wrapText="1"/>
    </xf>
    <xf numFmtId="180" fontId="32" fillId="0" borderId="0" xfId="71" quotePrefix="1" applyNumberFormat="1" applyFont="1" applyFill="1" applyBorder="1" applyAlignment="1">
      <alignment horizontal="right" vertical="center" wrapText="1"/>
    </xf>
    <xf numFmtId="3" fontId="32" fillId="0" borderId="13" xfId="22" applyNumberFormat="1" applyFont="1" applyFill="1" applyBorder="1" applyAlignment="1">
      <alignment horizontal="right" vertical="center"/>
    </xf>
    <xf numFmtId="0" fontId="32" fillId="35" borderId="0" xfId="0" applyFont="1" applyFill="1" applyBorder="1" applyAlignment="1">
      <alignment horizontal="right"/>
    </xf>
    <xf numFmtId="9" fontId="32" fillId="0" borderId="0" xfId="71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right"/>
    </xf>
    <xf numFmtId="0" fontId="32" fillId="35" borderId="0" xfId="0" applyFont="1" applyFill="1" applyBorder="1" applyAlignment="1">
      <alignment horizontal="right"/>
    </xf>
    <xf numFmtId="174" fontId="32" fillId="0" borderId="12" xfId="0" applyNumberFormat="1" applyFont="1" applyFill="1" applyBorder="1" applyAlignment="1"/>
    <xf numFmtId="3" fontId="30" fillId="35" borderId="0" xfId="22" applyNumberFormat="1" applyFont="1" applyFill="1" applyBorder="1" applyAlignment="1">
      <alignment horizontal="left" vertical="center"/>
    </xf>
    <xf numFmtId="176" fontId="30" fillId="35" borderId="0" xfId="22" applyNumberFormat="1" applyFont="1" applyFill="1" applyBorder="1" applyAlignment="1">
      <alignment horizontal="right"/>
    </xf>
    <xf numFmtId="0" fontId="32" fillId="35" borderId="0" xfId="0" applyFont="1" applyFill="1" applyBorder="1" applyAlignment="1">
      <alignment horizontal="right" wrapText="1"/>
    </xf>
    <xf numFmtId="0" fontId="32" fillId="0" borderId="14" xfId="0" applyFont="1" applyFill="1" applyBorder="1" applyAlignment="1"/>
    <xf numFmtId="174" fontId="32" fillId="0" borderId="0" xfId="0" applyNumberFormat="1" applyFont="1" applyFill="1" applyAlignment="1">
      <alignment horizontal="right"/>
    </xf>
    <xf numFmtId="174" fontId="32" fillId="0" borderId="14" xfId="0" applyNumberFormat="1" applyFont="1" applyFill="1" applyBorder="1" applyAlignment="1">
      <alignment horizontal="right"/>
    </xf>
    <xf numFmtId="174" fontId="32" fillId="0" borderId="14" xfId="0" applyNumberFormat="1" applyFont="1" applyFill="1" applyBorder="1" applyAlignment="1"/>
    <xf numFmtId="3" fontId="30" fillId="0" borderId="12" xfId="22" applyNumberFormat="1" applyFont="1" applyFill="1" applyBorder="1" applyAlignment="1">
      <alignment horizontal="right"/>
    </xf>
    <xf numFmtId="3" fontId="49" fillId="0" borderId="0" xfId="22" applyNumberFormat="1" applyFont="1" applyFill="1" applyBorder="1" applyAlignment="1">
      <alignment horizontal="right" vertical="center"/>
    </xf>
    <xf numFmtId="181" fontId="27" fillId="35" borderId="0" xfId="69" applyNumberFormat="1" applyFont="1" applyFill="1" applyBorder="1"/>
    <xf numFmtId="0" fontId="32" fillId="0" borderId="0" xfId="0" applyFont="1" applyFill="1" applyBorder="1" applyAlignment="1">
      <alignment horizontal="left" vertical="center"/>
    </xf>
    <xf numFmtId="9" fontId="32" fillId="0" borderId="0" xfId="69" quotePrefix="1" applyNumberFormat="1" applyFont="1" applyFill="1" applyBorder="1" applyAlignment="1" applyProtection="1">
      <alignment horizontal="right" vertical="center" wrapText="1"/>
      <protection locked="0"/>
    </xf>
    <xf numFmtId="49" fontId="32" fillId="0" borderId="0" xfId="71" applyNumberFormat="1" applyFont="1" applyFill="1" applyBorder="1" applyAlignment="1">
      <alignment horizontal="right" vertical="center" wrapText="1"/>
    </xf>
    <xf numFmtId="0" fontId="27" fillId="0" borderId="0" xfId="0" quotePrefix="1" applyFont="1" applyFill="1" applyAlignment="1">
      <alignment horizontal="right"/>
    </xf>
    <xf numFmtId="3" fontId="30" fillId="0" borderId="0" xfId="22" applyNumberFormat="1" applyFont="1" applyFill="1" applyBorder="1" applyAlignment="1">
      <alignment horizontal="right" vertical="center"/>
    </xf>
    <xf numFmtId="3" fontId="32" fillId="0" borderId="0" xfId="22" applyNumberFormat="1" applyFont="1" applyFill="1" applyBorder="1" applyAlignment="1">
      <alignment horizontal="right" vertical="center"/>
    </xf>
    <xf numFmtId="3" fontId="32" fillId="0" borderId="0" xfId="22" applyNumberFormat="1" applyFont="1" applyFill="1" applyBorder="1" applyAlignment="1">
      <alignment horizontal="right"/>
    </xf>
    <xf numFmtId="0" fontId="32" fillId="0" borderId="0" xfId="22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vertical="center"/>
    </xf>
    <xf numFmtId="178" fontId="32" fillId="0" borderId="0" xfId="22" applyNumberFormat="1" applyFont="1" applyFill="1" applyBorder="1" applyAlignment="1">
      <alignment horizontal="right"/>
    </xf>
    <xf numFmtId="174" fontId="32" fillId="36" borderId="0" xfId="0" applyNumberFormat="1" applyFont="1" applyFill="1" applyAlignment="1"/>
    <xf numFmtId="174" fontId="32" fillId="36" borderId="0" xfId="0" applyNumberFormat="1" applyFont="1" applyFill="1" applyBorder="1" applyAlignment="1"/>
    <xf numFmtId="174" fontId="30" fillId="36" borderId="12" xfId="69" applyNumberFormat="1" applyFont="1" applyFill="1" applyBorder="1" applyAlignment="1"/>
    <xf numFmtId="174" fontId="30" fillId="36" borderId="12" xfId="0" applyNumberFormat="1" applyFont="1" applyFill="1" applyBorder="1" applyAlignment="1"/>
    <xf numFmtId="174" fontId="30" fillId="0" borderId="12" xfId="69" applyNumberFormat="1" applyFont="1" applyFill="1" applyBorder="1" applyAlignment="1"/>
    <xf numFmtId="174" fontId="30" fillId="36" borderId="0" xfId="0" applyNumberFormat="1" applyFont="1" applyFill="1" applyBorder="1" applyAlignment="1"/>
    <xf numFmtId="174" fontId="30" fillId="36" borderId="0" xfId="0" applyNumberFormat="1" applyFont="1" applyFill="1" applyAlignment="1"/>
    <xf numFmtId="174" fontId="30" fillId="0" borderId="0" xfId="0" applyNumberFormat="1" applyFont="1" applyFill="1" applyAlignment="1"/>
    <xf numFmtId="174" fontId="48" fillId="36" borderId="0" xfId="0" applyNumberFormat="1" applyFont="1" applyFill="1" applyAlignment="1"/>
    <xf numFmtId="174" fontId="48" fillId="0" borderId="0" xfId="0" applyNumberFormat="1" applyFont="1" applyFill="1" applyAlignment="1"/>
    <xf numFmtId="174" fontId="30" fillId="36" borderId="12" xfId="69" applyNumberFormat="1" applyFont="1" applyFill="1" applyBorder="1" applyAlignment="1">
      <alignment horizontal="right"/>
    </xf>
    <xf numFmtId="174" fontId="30" fillId="0" borderId="12" xfId="69" applyNumberFormat="1" applyFont="1" applyFill="1" applyBorder="1" applyAlignment="1">
      <alignment horizontal="right"/>
    </xf>
    <xf numFmtId="174" fontId="30" fillId="36" borderId="0" xfId="69" applyNumberFormat="1" applyFont="1" applyFill="1" applyBorder="1" applyAlignment="1"/>
    <xf numFmtId="174" fontId="30" fillId="0" borderId="0" xfId="69" applyNumberFormat="1" applyFont="1" applyFill="1" applyBorder="1" applyAlignment="1"/>
    <xf numFmtId="174" fontId="32" fillId="36" borderId="0" xfId="69" applyNumberFormat="1" applyFont="1" applyFill="1" applyBorder="1" applyAlignment="1"/>
    <xf numFmtId="174" fontId="32" fillId="0" borderId="0" xfId="69" applyNumberFormat="1" applyFont="1" applyFill="1" applyBorder="1" applyAlignment="1"/>
    <xf numFmtId="174" fontId="30" fillId="36" borderId="13" xfId="0" applyNumberFormat="1" applyFont="1" applyFill="1" applyBorder="1" applyAlignment="1"/>
    <xf numFmtId="174" fontId="30" fillId="0" borderId="13" xfId="69" applyNumberFormat="1" applyFont="1" applyFill="1" applyBorder="1" applyAlignment="1"/>
    <xf numFmtId="174" fontId="32" fillId="36" borderId="14" xfId="0" applyNumberFormat="1" applyFont="1" applyFill="1" applyBorder="1" applyAlignment="1"/>
    <xf numFmtId="174" fontId="30" fillId="36" borderId="12" xfId="0" applyNumberFormat="1" applyFont="1" applyFill="1" applyBorder="1" applyAlignment="1">
      <alignment vertical="center"/>
    </xf>
    <xf numFmtId="174" fontId="30" fillId="0" borderId="12" xfId="0" applyNumberFormat="1" applyFont="1" applyFill="1" applyBorder="1" applyAlignment="1">
      <alignment vertical="center"/>
    </xf>
    <xf numFmtId="0" fontId="51" fillId="35" borderId="0" xfId="0" applyFont="1" applyFill="1"/>
    <xf numFmtId="3" fontId="46" fillId="0" borderId="0" xfId="22" applyNumberFormat="1" applyFont="1" applyFill="1" applyBorder="1" applyAlignment="1">
      <alignment horizontal="left" vertical="center"/>
    </xf>
    <xf numFmtId="0" fontId="46" fillId="35" borderId="14" xfId="71" applyNumberFormat="1" applyFont="1" applyFill="1" applyBorder="1" applyAlignment="1">
      <alignment horizontal="right" vertical="center" wrapText="1"/>
    </xf>
    <xf numFmtId="3" fontId="46" fillId="35" borderId="14" xfId="71" applyNumberFormat="1" applyFont="1" applyFill="1" applyBorder="1" applyAlignment="1">
      <alignment horizontal="right" vertical="center" wrapText="1"/>
    </xf>
    <xf numFmtId="3" fontId="52" fillId="35" borderId="12" xfId="22" applyNumberFormat="1" applyFont="1" applyFill="1" applyBorder="1" applyAlignment="1">
      <alignment horizontal="right"/>
    </xf>
    <xf numFmtId="0" fontId="46" fillId="35" borderId="0" xfId="71" applyNumberFormat="1" applyFont="1" applyFill="1" applyBorder="1" applyAlignment="1">
      <alignment horizontal="right" vertical="center" wrapText="1"/>
    </xf>
    <xf numFmtId="173" fontId="32" fillId="0" borderId="0" xfId="71" applyNumberFormat="1" applyFont="1" applyFill="1" applyBorder="1" applyAlignment="1">
      <alignment horizontal="right" vertical="center" wrapText="1"/>
    </xf>
    <xf numFmtId="0" fontId="35" fillId="35" borderId="0" xfId="0" applyFont="1" applyFill="1"/>
    <xf numFmtId="3" fontId="32" fillId="35" borderId="0" xfId="71" quotePrefix="1" applyNumberFormat="1" applyFont="1" applyFill="1" applyBorder="1" applyAlignment="1">
      <alignment horizontal="right" vertical="center" wrapText="1"/>
    </xf>
    <xf numFmtId="178" fontId="46" fillId="0" borderId="0" xfId="71" applyNumberFormat="1" applyFont="1" applyFill="1" applyBorder="1" applyAlignment="1">
      <alignment horizontal="right" vertical="center" wrapText="1"/>
    </xf>
    <xf numFmtId="3" fontId="32" fillId="0" borderId="0" xfId="22" applyNumberFormat="1" applyFont="1" applyFill="1" applyBorder="1" applyAlignment="1">
      <alignment horizontal="left" vertical="center"/>
    </xf>
    <xf numFmtId="0" fontId="27" fillId="0" borderId="0" xfId="0" applyFont="1" applyFill="1" applyBorder="1"/>
    <xf numFmtId="3" fontId="46" fillId="0" borderId="0" xfId="22" applyNumberFormat="1" applyFont="1" applyFill="1" applyBorder="1" applyAlignment="1">
      <alignment horizontal="right" vertical="center" wrapText="1"/>
    </xf>
    <xf numFmtId="3" fontId="32" fillId="35" borderId="0" xfId="22" applyNumberFormat="1" applyFont="1" applyFill="1" applyBorder="1" applyAlignment="1">
      <alignment horizontal="right" vertical="top" wrapText="1"/>
    </xf>
    <xf numFmtId="3" fontId="32" fillId="0" borderId="0" xfId="22" applyNumberFormat="1" applyFont="1" applyFill="1" applyBorder="1" applyAlignment="1">
      <alignment horizontal="left" vertical="top" wrapText="1"/>
    </xf>
    <xf numFmtId="0" fontId="32" fillId="35" borderId="0" xfId="70" applyFont="1" applyFill="1" applyBorder="1"/>
    <xf numFmtId="0" fontId="30" fillId="0" borderId="0" xfId="0" applyFont="1" applyBorder="1" applyAlignment="1">
      <alignment vertical="center"/>
    </xf>
    <xf numFmtId="174" fontId="30" fillId="36" borderId="0" xfId="69" applyNumberFormat="1" applyFont="1" applyFill="1" applyBorder="1" applyAlignment="1">
      <alignment horizontal="right"/>
    </xf>
    <xf numFmtId="174" fontId="30" fillId="36" borderId="0" xfId="0" applyNumberFormat="1" applyFont="1" applyFill="1" applyBorder="1" applyAlignment="1">
      <alignment vertical="center"/>
    </xf>
    <xf numFmtId="174" fontId="30" fillId="0" borderId="0" xfId="69" applyNumberFormat="1" applyFont="1" applyFill="1" applyBorder="1" applyAlignment="1">
      <alignment horizontal="right"/>
    </xf>
    <xf numFmtId="174" fontId="30" fillId="0" borderId="0" xfId="0" applyNumberFormat="1" applyFont="1" applyFill="1" applyBorder="1" applyAlignment="1">
      <alignment vertical="center"/>
    </xf>
    <xf numFmtId="0" fontId="30" fillId="35" borderId="0" xfId="0" applyFont="1" applyFill="1" applyAlignment="1"/>
    <xf numFmtId="174" fontId="30" fillId="35" borderId="0" xfId="69" applyNumberFormat="1" applyFont="1" applyFill="1" applyBorder="1" applyAlignment="1"/>
    <xf numFmtId="174" fontId="30" fillId="35" borderId="0" xfId="0" applyNumberFormat="1" applyFont="1" applyFill="1" applyBorder="1" applyAlignment="1"/>
    <xf numFmtId="174" fontId="32" fillId="36" borderId="12" xfId="0" applyNumberFormat="1" applyFont="1" applyFill="1" applyBorder="1" applyAlignment="1"/>
    <xf numFmtId="174" fontId="32" fillId="0" borderId="12" xfId="69" applyNumberFormat="1" applyFont="1" applyFill="1" applyBorder="1" applyAlignment="1">
      <alignment horizontal="right"/>
    </xf>
    <xf numFmtId="174" fontId="32" fillId="0" borderId="12" xfId="0" applyNumberFormat="1" applyFont="1" applyBorder="1" applyAlignment="1"/>
    <xf numFmtId="3" fontId="46" fillId="35" borderId="0" xfId="71" applyNumberFormat="1" applyFont="1" applyFill="1" applyBorder="1" applyAlignment="1">
      <alignment horizontal="right" vertical="center" wrapText="1"/>
    </xf>
    <xf numFmtId="0" fontId="30" fillId="35" borderId="12" xfId="70" applyFont="1" applyFill="1" applyBorder="1"/>
    <xf numFmtId="174" fontId="32" fillId="37" borderId="0" xfId="0" applyNumberFormat="1" applyFont="1" applyFill="1" applyBorder="1" applyProtection="1"/>
    <xf numFmtId="174" fontId="30" fillId="37" borderId="12" xfId="0" applyNumberFormat="1" applyFont="1" applyFill="1" applyBorder="1" applyProtection="1"/>
    <xf numFmtId="0" fontId="32" fillId="37" borderId="0" xfId="70" applyFont="1" applyFill="1" applyBorder="1"/>
    <xf numFmtId="0" fontId="30" fillId="37" borderId="12" xfId="70" applyFont="1" applyFill="1" applyBorder="1"/>
    <xf numFmtId="174" fontId="32" fillId="37" borderId="13" xfId="0" applyNumberFormat="1" applyFont="1" applyFill="1" applyBorder="1"/>
    <xf numFmtId="0" fontId="30" fillId="37" borderId="13" xfId="70" applyFont="1" applyFill="1" applyBorder="1" applyAlignment="1">
      <alignment wrapText="1"/>
    </xf>
    <xf numFmtId="0" fontId="30" fillId="35" borderId="13" xfId="70" applyFont="1" applyFill="1" applyBorder="1" applyAlignment="1">
      <alignment wrapText="1"/>
    </xf>
    <xf numFmtId="174" fontId="32" fillId="0" borderId="13" xfId="0" applyNumberFormat="1" applyFont="1" applyFill="1" applyBorder="1"/>
    <xf numFmtId="0" fontId="32" fillId="35" borderId="0" xfId="0" applyFont="1" applyFill="1" applyBorder="1" applyAlignment="1">
      <alignment horizontal="right"/>
    </xf>
    <xf numFmtId="174" fontId="30" fillId="37" borderId="12" xfId="69" applyNumberFormat="1" applyFont="1" applyFill="1" applyBorder="1" applyAlignment="1">
      <alignment horizontal="right"/>
    </xf>
    <xf numFmtId="174" fontId="30" fillId="37" borderId="13" xfId="69" applyNumberFormat="1" applyFont="1" applyFill="1" applyBorder="1" applyAlignment="1"/>
    <xf numFmtId="175" fontId="32" fillId="37" borderId="0" xfId="0" applyNumberFormat="1" applyFont="1" applyFill="1" applyBorder="1" applyAlignment="1"/>
    <xf numFmtId="174" fontId="32" fillId="36" borderId="12" xfId="69" applyNumberFormat="1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right" wrapText="1"/>
    </xf>
    <xf numFmtId="0" fontId="32" fillId="35" borderId="12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right"/>
    </xf>
    <xf numFmtId="0" fontId="32" fillId="35" borderId="12" xfId="0" applyFont="1" applyFill="1" applyBorder="1" applyAlignment="1">
      <alignment horizontal="right"/>
    </xf>
    <xf numFmtId="3" fontId="32" fillId="36" borderId="0" xfId="0" applyNumberFormat="1" applyFont="1" applyFill="1" applyAlignment="1"/>
  </cellXfs>
  <cellStyles count="72">
    <cellStyle name="20% - Accent1" xfId="31" builtinId="30" hidden="1"/>
    <cellStyle name="20% - Accent2" xfId="32" builtinId="34" hidden="1"/>
    <cellStyle name="20% - Accent3" xfId="44" builtinId="38" hidden="1"/>
    <cellStyle name="20% - Accent4" xfId="48" builtinId="42" hidden="1"/>
    <cellStyle name="20% - Accent5" xfId="52" builtinId="46" hidden="1"/>
    <cellStyle name="40% - Accent1" xfId="38" builtinId="31" hidden="1"/>
    <cellStyle name="40% - Accent2" xfId="41" builtinId="35" hidden="1"/>
    <cellStyle name="40% - Accent3" xfId="45" builtinId="39" hidden="1"/>
    <cellStyle name="40% - Accent4" xfId="49" builtinId="43" hidden="1"/>
    <cellStyle name="40% - Accent5" xfId="53" builtinId="47" hidden="1"/>
    <cellStyle name="40% - Accent6" xfId="56" builtinId="51" hidden="1"/>
    <cellStyle name="60% - Accent1" xfId="39" builtinId="32" hidden="1"/>
    <cellStyle name="60% - Accent2" xfId="42" builtinId="36" hidden="1"/>
    <cellStyle name="60% - Accent3" xfId="46" builtinId="40" hidden="1"/>
    <cellStyle name="60% - Accent4" xfId="50" builtinId="44" hidden="1"/>
    <cellStyle name="60% - Accent5" xfId="54" builtinId="48" hidden="1"/>
    <cellStyle name="60% - Accent6" xfId="57" builtinId="52" hidden="1"/>
    <cellStyle name="Accent1" xfId="37" builtinId="29" hidden="1"/>
    <cellStyle name="Accent2" xfId="40" builtinId="33" hidden="1"/>
    <cellStyle name="Accent3" xfId="43" builtinId="37" hidden="1"/>
    <cellStyle name="Accent4" xfId="47" builtinId="41" hidden="1"/>
    <cellStyle name="Accent5" xfId="51" builtinId="45" hidden="1"/>
    <cellStyle name="Accent6" xfId="55" builtinId="49" hidden="1"/>
    <cellStyle name="Bad" xfId="2" builtinId="27" hidden="1"/>
    <cellStyle name="Calculation" xfId="6" builtinId="22" hidden="1"/>
    <cellStyle name="Check Cell" xfId="8" builtinId="23" hidden="1"/>
    <cellStyle name="Comma" xfId="21" builtinId="3" hidden="1"/>
    <cellStyle name="Comma" xfId="69" builtinId="3"/>
    <cellStyle name="Comma [0]" xfId="33" builtinId="6" hidden="1"/>
    <cellStyle name="Comma 2" xfId="62" xr:uid="{00000000-0005-0000-0000-00001D000000}"/>
    <cellStyle name="Comma 2 2" xfId="67" xr:uid="{00000000-0005-0000-0000-00001E000000}"/>
    <cellStyle name="Currency" xfId="34" builtinId="4" hidden="1"/>
    <cellStyle name="Currency [0]" xfId="35" builtinId="7" hidden="1"/>
    <cellStyle name="Explanatory Text" xfId="11" builtinId="53" hidden="1"/>
    <cellStyle name="Followed Hyperlink" xfId="59" builtinId="9" hidden="1"/>
    <cellStyle name="Good" xfId="1" builtinId="26" hidden="1"/>
    <cellStyle name="Heading 1" xfId="26" builtinId="16" hidden="1"/>
    <cellStyle name="Heading 2" xfId="27" builtinId="17" hidden="1"/>
    <cellStyle name="Heading 3" xfId="28" builtinId="18" hidden="1"/>
    <cellStyle name="Heading 4" xfId="29" builtinId="19" hidden="1"/>
    <cellStyle name="Hvid body celle" xfId="18" xr:uid="{00000000-0005-0000-0000-000028000000}"/>
    <cellStyle name="Hvid body celle %" xfId="23" xr:uid="{00000000-0005-0000-0000-000029000000}"/>
    <cellStyle name="Hvid body celle tal" xfId="22" xr:uid="{00000000-0005-0000-0000-00002A000000}"/>
    <cellStyle name="Hvid celle top fed venstre" xfId="17" xr:uid="{00000000-0005-0000-0000-00002B000000}"/>
    <cellStyle name="Hvid celle top light centreret" xfId="24" xr:uid="{00000000-0005-0000-0000-00002C000000}"/>
    <cellStyle name="Hyperlink" xfId="58" builtinId="8" hidden="1"/>
    <cellStyle name="Input" xfId="4" builtinId="20" hidden="1"/>
    <cellStyle name="Linked Cell" xfId="7" builtinId="24" hidden="1"/>
    <cellStyle name="Lys blå body celle" xfId="16" xr:uid="{00000000-0005-0000-0000-000030000000}"/>
    <cellStyle name="Lys grå body celle" xfId="14" xr:uid="{00000000-0005-0000-0000-000031000000}"/>
    <cellStyle name="Lys grå top fed" xfId="13" xr:uid="{00000000-0005-0000-0000-000032000000}"/>
    <cellStyle name="Mørk blå top" xfId="12" xr:uid="{00000000-0005-0000-0000-000033000000}"/>
    <cellStyle name="Neutral" xfId="3" builtinId="28" hidden="1"/>
    <cellStyle name="Normal" xfId="0" builtinId="0"/>
    <cellStyle name="Normal 10" xfId="65" xr:uid="{00000000-0005-0000-0000-000036000000}"/>
    <cellStyle name="Normal 10 5" xfId="68" xr:uid="{00000000-0005-0000-0000-000037000000}"/>
    <cellStyle name="Normal 2" xfId="60" xr:uid="{00000000-0005-0000-0000-000038000000}"/>
    <cellStyle name="Normal 2 2" xfId="61" xr:uid="{00000000-0005-0000-0000-000039000000}"/>
    <cellStyle name="Normal 3" xfId="63" xr:uid="{00000000-0005-0000-0000-00003A000000}"/>
    <cellStyle name="Normal 36" xfId="66" xr:uid="{00000000-0005-0000-0000-00003B000000}"/>
    <cellStyle name="Normal Lys blå" xfId="19" xr:uid="{00000000-0005-0000-0000-00003C000000}"/>
    <cellStyle name="Normal Lys grå" xfId="20" xr:uid="{00000000-0005-0000-0000-00003D000000}"/>
    <cellStyle name="Normal_Tabeller_til_ekstern_meddelelse_2005_Q4_v09_presse_DK_UK" xfId="70" xr:uid="{00000000-0005-0000-0000-00003E000000}"/>
    <cellStyle name="Note" xfId="10" builtinId="10" hidden="1"/>
    <cellStyle name="Output" xfId="5" builtinId="21" hidden="1"/>
    <cellStyle name="Percent" xfId="36" builtinId="5" hidden="1"/>
    <cellStyle name="Percent" xfId="71" builtinId="5"/>
    <cellStyle name="Percent 2" xfId="64" xr:uid="{00000000-0005-0000-0000-000043000000}"/>
    <cellStyle name="Tabel titel blå" xfId="15" xr:uid="{00000000-0005-0000-0000-000044000000}"/>
    <cellStyle name="Title" xfId="25" builtinId="15" hidden="1"/>
    <cellStyle name="Total" xfId="30" builtinId="25" hidden="1"/>
    <cellStyle name="Warning Text" xfId="9" builtinId="11" hidden="1"/>
  </cellStyles>
  <dxfs count="280"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numFmt numFmtId="182" formatCode="_-* #,##0_-;\-* #,##0_-;_-* &quot;-&quot;_-;_-@_-"/>
    </dxf>
    <dxf>
      <border>
        <top style="thin">
          <color rgb="FFB1B3B6"/>
        </top>
        <bottom style="thin">
          <color rgb="FFB1B3B6"/>
        </bottom>
        <horizontal style="thin">
          <color rgb="FFB1B3B6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279"/>
    </tableStyle>
  </tableStyles>
  <colors>
    <mruColors>
      <color rgb="FFEEEBE8"/>
      <color rgb="FF3B4956"/>
      <color rgb="FFECE8E4"/>
      <color rgb="FF3A9CDE"/>
      <color rgb="FFE7EDF1"/>
      <color rgb="FF12496F"/>
      <color rgb="FF00364D"/>
      <color rgb="FFE6EDE6"/>
      <color rgb="FF7A7D7F"/>
      <color rgb="FF007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BO\AppData\Local\Microsoft\Windows\INetCache\Content.Outlook\Z0LOM72Z\PL%20BU%20supplementary%20to%20Key%20Figure%20-%20sent%20to%20KRIBO_%20vo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ngenergy.sharepoint.com/Corporate%20Finance/Financial%20Planning%20&amp;%20Analysis/2014/2.%20High%20Level%20Model/5.%20Tools/HFM_HLM%20link/HFM_recon_NEW_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TP"/>
      <sheetName val="O&amp;G"/>
      <sheetName val="D&amp;C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r"/>
      <sheetName val="HFM"/>
      <sheetName val="HLM"/>
      <sheetName val="ICP check 2014"/>
      <sheetName val="ELIM1"/>
      <sheetName val="ELIM2"/>
      <sheetName val="ELIM"/>
      <sheetName val="Sheet1"/>
    </sheetNames>
    <sheetDataSet>
      <sheetData sheetId="0">
        <row r="45">
          <cell r="C45" t="str">
            <v>Actual</v>
          </cell>
        </row>
        <row r="46">
          <cell r="C46" t="str">
            <v>F1</v>
          </cell>
        </row>
        <row r="47">
          <cell r="C47" t="str">
            <v>F3</v>
          </cell>
        </row>
        <row r="48">
          <cell r="C48" t="str">
            <v>F4</v>
          </cell>
        </row>
        <row r="49">
          <cell r="C49" t="str">
            <v>F5</v>
          </cell>
        </row>
        <row r="50">
          <cell r="C50" t="str">
            <v>F1Y2</v>
          </cell>
        </row>
        <row r="51">
          <cell r="C51" t="str">
            <v>F3Y2</v>
          </cell>
        </row>
        <row r="52">
          <cell r="C52" t="str">
            <v>F4Y2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79"/>
  <sheetViews>
    <sheetView showGridLines="0" topLeftCell="A21" zoomScaleNormal="100" zoomScaleSheetLayoutView="100" workbookViewId="0">
      <selection activeCell="D21" sqref="D21"/>
    </sheetView>
  </sheetViews>
  <sheetFormatPr defaultColWidth="9.140625" defaultRowHeight="9"/>
  <cols>
    <col min="1" max="1" width="4" style="29" customWidth="1"/>
    <col min="2" max="2" width="48" style="29" customWidth="1"/>
    <col min="3" max="3" width="61.140625" style="29" customWidth="1"/>
    <col min="4" max="8" width="11.85546875" style="29" customWidth="1"/>
    <col min="9" max="15" width="23.42578125" style="29" customWidth="1"/>
    <col min="16" max="16" width="14" style="29" customWidth="1"/>
    <col min="17" max="16384" width="9.140625" style="29"/>
  </cols>
  <sheetData>
    <row r="2" spans="1:25" ht="23.25">
      <c r="B2" s="30" t="s">
        <v>245</v>
      </c>
      <c r="C2" s="31"/>
      <c r="D2" s="32"/>
      <c r="E2" s="31"/>
      <c r="F2" s="31"/>
      <c r="G2" s="31"/>
      <c r="H2" s="31"/>
      <c r="I2" s="31"/>
      <c r="J2" s="31"/>
      <c r="K2" s="31"/>
      <c r="L2" s="33"/>
      <c r="M2" s="33"/>
      <c r="N2" s="33"/>
      <c r="O2" s="31"/>
      <c r="P2" s="33"/>
    </row>
    <row r="3" spans="1:25" ht="19.5" customHeight="1">
      <c r="B3" s="34"/>
      <c r="C3" s="31"/>
      <c r="D3" s="31"/>
      <c r="E3" s="31"/>
      <c r="F3" s="31"/>
      <c r="G3" s="31"/>
      <c r="H3" s="31"/>
      <c r="I3" s="31"/>
      <c r="J3" s="31"/>
      <c r="K3" s="31"/>
      <c r="L3" s="33"/>
      <c r="M3" s="33"/>
      <c r="N3" s="33"/>
      <c r="O3" s="31"/>
      <c r="P3" s="35"/>
    </row>
    <row r="4" spans="1:25" ht="15.6" customHeight="1">
      <c r="B4" s="36"/>
      <c r="C4" s="173"/>
      <c r="D4" s="302" t="s">
        <v>94</v>
      </c>
      <c r="E4" s="302" t="s">
        <v>95</v>
      </c>
      <c r="F4" s="302" t="s">
        <v>184</v>
      </c>
      <c r="G4" s="302" t="s">
        <v>168</v>
      </c>
      <c r="H4" s="302" t="s">
        <v>119</v>
      </c>
      <c r="I4" s="302" t="s">
        <v>120</v>
      </c>
      <c r="J4" s="173"/>
      <c r="K4" s="173"/>
      <c r="L4" s="302" t="s">
        <v>121</v>
      </c>
      <c r="M4" s="173"/>
      <c r="N4" s="173"/>
      <c r="O4" s="37"/>
      <c r="P4" s="38"/>
      <c r="Q4" s="39"/>
      <c r="R4" s="39"/>
      <c r="S4" s="39"/>
      <c r="T4" s="39"/>
      <c r="U4" s="39"/>
      <c r="V4" s="39"/>
      <c r="W4" s="39"/>
      <c r="X4" s="39"/>
      <c r="Y4" s="39"/>
    </row>
    <row r="5" spans="1:25" ht="12" customHeight="1">
      <c r="B5" s="40" t="s">
        <v>40</v>
      </c>
      <c r="C5" s="174" t="s">
        <v>41</v>
      </c>
      <c r="D5" s="303"/>
      <c r="E5" s="305"/>
      <c r="F5" s="303"/>
      <c r="G5" s="303"/>
      <c r="H5" s="303"/>
      <c r="I5" s="303"/>
      <c r="J5" s="174" t="s">
        <v>42</v>
      </c>
      <c r="K5" s="174" t="s">
        <v>122</v>
      </c>
      <c r="L5" s="303"/>
      <c r="M5" s="173"/>
      <c r="N5" s="173"/>
      <c r="O5" s="37"/>
      <c r="P5" s="38"/>
      <c r="Q5" s="39"/>
      <c r="R5" s="39"/>
      <c r="S5" s="39"/>
      <c r="T5" s="39"/>
      <c r="U5" s="39"/>
      <c r="V5" s="39"/>
      <c r="W5" s="39"/>
      <c r="X5" s="39"/>
      <c r="Y5" s="39"/>
    </row>
    <row r="6" spans="1:25" ht="12" customHeight="1">
      <c r="B6" s="41" t="s">
        <v>96</v>
      </c>
      <c r="C6" s="42" t="s">
        <v>43</v>
      </c>
      <c r="D6" s="81">
        <v>399.6</v>
      </c>
      <c r="E6" s="194">
        <v>399.6</v>
      </c>
      <c r="F6" s="43" t="s">
        <v>123</v>
      </c>
      <c r="G6" s="42">
        <v>199.8</v>
      </c>
      <c r="H6" s="42" t="s">
        <v>44</v>
      </c>
      <c r="I6" s="44" t="s">
        <v>78</v>
      </c>
      <c r="J6" s="42" t="s">
        <v>45</v>
      </c>
      <c r="K6" s="45" t="s">
        <v>143</v>
      </c>
      <c r="L6" s="42">
        <v>1051</v>
      </c>
      <c r="M6" s="173"/>
      <c r="N6" s="173"/>
      <c r="O6" s="37"/>
      <c r="P6" s="38"/>
      <c r="Q6" s="39"/>
      <c r="R6" s="39"/>
      <c r="S6" s="39"/>
      <c r="T6" s="39"/>
      <c r="U6" s="39"/>
      <c r="V6" s="39"/>
      <c r="W6" s="39"/>
      <c r="X6" s="39"/>
      <c r="Y6" s="39"/>
    </row>
    <row r="7" spans="1:25" ht="12" customHeight="1">
      <c r="B7" s="41" t="s">
        <v>97</v>
      </c>
      <c r="C7" s="42" t="s">
        <v>46</v>
      </c>
      <c r="D7" s="81">
        <v>209.3</v>
      </c>
      <c r="E7" s="194">
        <v>209.3</v>
      </c>
      <c r="F7" s="43" t="s">
        <v>124</v>
      </c>
      <c r="G7" s="42">
        <v>209.3</v>
      </c>
      <c r="H7" s="42" t="s">
        <v>47</v>
      </c>
      <c r="I7" s="44" t="s">
        <v>79</v>
      </c>
      <c r="J7" s="42" t="s">
        <v>45</v>
      </c>
      <c r="K7" s="45" t="s">
        <v>144</v>
      </c>
      <c r="L7" s="42">
        <v>518</v>
      </c>
      <c r="M7" s="173"/>
      <c r="N7" s="173"/>
      <c r="O7" s="37"/>
      <c r="P7" s="38"/>
      <c r="Q7" s="39"/>
      <c r="R7" s="39"/>
      <c r="S7" s="39"/>
      <c r="T7" s="39"/>
      <c r="U7" s="39"/>
      <c r="V7" s="39"/>
      <c r="W7" s="39"/>
      <c r="X7" s="39"/>
      <c r="Y7" s="39"/>
    </row>
    <row r="8" spans="1:25" ht="12" customHeight="1">
      <c r="B8" s="41" t="s">
        <v>98</v>
      </c>
      <c r="C8" s="42" t="s">
        <v>48</v>
      </c>
      <c r="D8" s="81">
        <v>165.6</v>
      </c>
      <c r="E8" s="194">
        <v>165.5</v>
      </c>
      <c r="F8" s="43" t="s">
        <v>125</v>
      </c>
      <c r="G8" s="45">
        <v>82.8</v>
      </c>
      <c r="H8" s="42" t="s">
        <v>44</v>
      </c>
      <c r="I8" s="44" t="s">
        <v>80</v>
      </c>
      <c r="J8" s="42" t="s">
        <v>45</v>
      </c>
      <c r="K8" s="45" t="s">
        <v>145</v>
      </c>
      <c r="L8" s="42">
        <v>453</v>
      </c>
      <c r="M8" s="173"/>
      <c r="N8" s="173"/>
      <c r="O8" s="37"/>
      <c r="P8" s="38"/>
      <c r="Q8" s="39"/>
      <c r="R8" s="39"/>
      <c r="S8" s="39"/>
      <c r="T8" s="39"/>
      <c r="U8" s="39"/>
      <c r="V8" s="39"/>
      <c r="W8" s="39"/>
      <c r="X8" s="39"/>
      <c r="Y8" s="39"/>
    </row>
    <row r="9" spans="1:25" ht="12" customHeight="1">
      <c r="B9" s="41" t="s">
        <v>228</v>
      </c>
      <c r="C9" s="42" t="s">
        <v>49</v>
      </c>
      <c r="D9" s="185">
        <v>158</v>
      </c>
      <c r="E9" s="42">
        <v>160</v>
      </c>
      <c r="F9" s="43" t="s">
        <v>126</v>
      </c>
      <c r="G9" s="267">
        <v>63.2</v>
      </c>
      <c r="H9" s="42" t="s">
        <v>44</v>
      </c>
      <c r="I9" s="44" t="s">
        <v>80</v>
      </c>
      <c r="J9" s="45" t="s">
        <v>146</v>
      </c>
      <c r="K9" s="45" t="s">
        <v>50</v>
      </c>
      <c r="L9" s="46" t="s">
        <v>46</v>
      </c>
      <c r="M9" s="173"/>
      <c r="N9" s="173"/>
      <c r="O9" s="37"/>
      <c r="P9" s="47"/>
      <c r="Q9" s="39"/>
      <c r="R9" s="39"/>
      <c r="S9" s="39"/>
      <c r="T9" s="39"/>
      <c r="U9" s="39"/>
      <c r="V9" s="39"/>
      <c r="W9" s="39"/>
      <c r="X9" s="39"/>
      <c r="Y9" s="39"/>
    </row>
    <row r="10" spans="1:25" ht="12" customHeight="1">
      <c r="B10" s="41" t="s">
        <v>147</v>
      </c>
      <c r="C10" s="42" t="s">
        <v>46</v>
      </c>
      <c r="D10" s="81">
        <v>7.2</v>
      </c>
      <c r="E10" s="194">
        <v>10.8</v>
      </c>
      <c r="F10" s="43" t="s">
        <v>124</v>
      </c>
      <c r="G10" s="42">
        <v>7.2</v>
      </c>
      <c r="H10" s="42" t="s">
        <v>47</v>
      </c>
      <c r="I10" s="49" t="s">
        <v>51</v>
      </c>
      <c r="J10" s="42" t="s">
        <v>45</v>
      </c>
      <c r="K10" s="45" t="s">
        <v>148</v>
      </c>
      <c r="L10" s="42" t="s">
        <v>127</v>
      </c>
      <c r="M10" s="173"/>
      <c r="N10" s="173"/>
      <c r="O10" s="37"/>
      <c r="P10" s="50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" customHeight="1">
      <c r="B11" s="41" t="s">
        <v>99</v>
      </c>
      <c r="C11" s="42" t="s">
        <v>46</v>
      </c>
      <c r="D11" s="208">
        <v>0</v>
      </c>
      <c r="E11" s="195">
        <v>4.95</v>
      </c>
      <c r="F11" s="43" t="s">
        <v>124</v>
      </c>
      <c r="G11" s="48">
        <v>0</v>
      </c>
      <c r="H11" s="48" t="s">
        <v>47</v>
      </c>
      <c r="I11" s="51" t="s">
        <v>128</v>
      </c>
      <c r="J11" s="42" t="s">
        <v>52</v>
      </c>
      <c r="K11" s="45" t="s">
        <v>63</v>
      </c>
      <c r="L11" s="173" t="s">
        <v>46</v>
      </c>
      <c r="M11" s="173"/>
      <c r="N11" s="173"/>
      <c r="O11" s="37"/>
      <c r="P11" s="52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" customHeight="1">
      <c r="B12" s="53" t="s">
        <v>100</v>
      </c>
      <c r="C12" s="54"/>
      <c r="D12" s="54">
        <f>SUM(D6:D11)</f>
        <v>939.70000000000016</v>
      </c>
      <c r="E12" s="54">
        <f>SUM(E6:E11)</f>
        <v>950.15000000000009</v>
      </c>
      <c r="F12" s="54"/>
      <c r="G12" s="54">
        <f>SUM(G6:G11)</f>
        <v>562.30000000000007</v>
      </c>
      <c r="H12" s="54"/>
      <c r="I12" s="54"/>
      <c r="J12" s="54"/>
      <c r="K12" s="54"/>
      <c r="L12" s="54"/>
      <c r="M12" s="173"/>
      <c r="N12" s="173"/>
      <c r="O12" s="37"/>
      <c r="P12" s="52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" customHeight="1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7"/>
      <c r="N13" s="173"/>
      <c r="O13" s="37"/>
      <c r="P13" s="172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2" customHeight="1">
      <c r="B14" s="58"/>
      <c r="C14" s="173"/>
      <c r="D14" s="302" t="s">
        <v>94</v>
      </c>
      <c r="E14" s="302" t="s">
        <v>95</v>
      </c>
      <c r="F14" s="302" t="s">
        <v>184</v>
      </c>
      <c r="G14" s="302" t="s">
        <v>168</v>
      </c>
      <c r="H14" s="302" t="s">
        <v>119</v>
      </c>
      <c r="I14" s="302" t="s">
        <v>120</v>
      </c>
      <c r="J14" s="173"/>
      <c r="K14" s="173"/>
      <c r="L14" s="302" t="s">
        <v>129</v>
      </c>
      <c r="M14" s="172"/>
      <c r="N14" s="173"/>
      <c r="O14" s="37"/>
      <c r="P14" s="172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" customHeight="1">
      <c r="A15" s="59"/>
      <c r="B15" s="60" t="s">
        <v>53</v>
      </c>
      <c r="C15" s="174" t="s">
        <v>41</v>
      </c>
      <c r="D15" s="303"/>
      <c r="E15" s="305"/>
      <c r="F15" s="303"/>
      <c r="G15" s="303"/>
      <c r="H15" s="303"/>
      <c r="I15" s="303"/>
      <c r="J15" s="174" t="s">
        <v>42</v>
      </c>
      <c r="K15" s="174" t="s">
        <v>122</v>
      </c>
      <c r="L15" s="303"/>
      <c r="M15" s="175" t="s">
        <v>54</v>
      </c>
      <c r="N15" s="173"/>
      <c r="O15" s="37"/>
      <c r="P15" s="172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" customHeight="1">
      <c r="A16" s="59"/>
      <c r="B16" s="41" t="s">
        <v>101</v>
      </c>
      <c r="C16" s="48" t="s">
        <v>55</v>
      </c>
      <c r="D16" s="48">
        <v>630</v>
      </c>
      <c r="E16" s="206">
        <v>315</v>
      </c>
      <c r="F16" s="61">
        <v>0.25</v>
      </c>
      <c r="G16" s="48">
        <v>157.5</v>
      </c>
      <c r="H16" s="48" t="s">
        <v>44</v>
      </c>
      <c r="I16" s="43" t="s">
        <v>78</v>
      </c>
      <c r="J16" s="42" t="s">
        <v>56</v>
      </c>
      <c r="K16" s="45">
        <v>2033</v>
      </c>
      <c r="L16" s="42" t="s">
        <v>46</v>
      </c>
      <c r="M16" s="62">
        <v>2</v>
      </c>
      <c r="N16" s="173"/>
      <c r="O16" s="37"/>
      <c r="P16" s="172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" customHeight="1">
      <c r="A17" s="59"/>
      <c r="B17" s="41" t="s">
        <v>102</v>
      </c>
      <c r="C17" s="48" t="s">
        <v>57</v>
      </c>
      <c r="D17" s="48">
        <v>388.8</v>
      </c>
      <c r="E17" s="206">
        <v>388.8</v>
      </c>
      <c r="F17" s="61">
        <v>0.5</v>
      </c>
      <c r="G17" s="48">
        <v>194.4</v>
      </c>
      <c r="H17" s="48" t="s">
        <v>44</v>
      </c>
      <c r="I17" s="43" t="s">
        <v>81</v>
      </c>
      <c r="J17" s="42" t="s">
        <v>56</v>
      </c>
      <c r="K17" s="45">
        <v>2034</v>
      </c>
      <c r="L17" s="42" t="s">
        <v>46</v>
      </c>
      <c r="M17" s="62">
        <v>2</v>
      </c>
      <c r="N17" s="173"/>
      <c r="O17" s="37"/>
      <c r="P17" s="172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" customHeight="1">
      <c r="A18" s="59"/>
      <c r="B18" s="41" t="s">
        <v>103</v>
      </c>
      <c r="C18" s="42" t="s">
        <v>227</v>
      </c>
      <c r="D18" s="42">
        <v>367.2</v>
      </c>
      <c r="E18" s="81">
        <v>367.2</v>
      </c>
      <c r="F18" s="63">
        <v>0.501</v>
      </c>
      <c r="G18" s="268">
        <f>+D18*F18</f>
        <v>183.96719999999999</v>
      </c>
      <c r="H18" s="42" t="s">
        <v>47</v>
      </c>
      <c r="I18" s="64" t="s">
        <v>58</v>
      </c>
      <c r="J18" s="42" t="s">
        <v>56</v>
      </c>
      <c r="K18" s="45">
        <v>2032</v>
      </c>
      <c r="L18" s="42" t="s">
        <v>46</v>
      </c>
      <c r="M18" s="62">
        <v>2</v>
      </c>
      <c r="N18" s="173"/>
      <c r="O18" s="65"/>
      <c r="P18" s="172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" customHeight="1">
      <c r="A19" s="59"/>
      <c r="B19" s="41" t="s">
        <v>104</v>
      </c>
      <c r="C19" s="169" t="s">
        <v>220</v>
      </c>
      <c r="D19" s="48">
        <v>270</v>
      </c>
      <c r="E19" s="206" t="s">
        <v>46</v>
      </c>
      <c r="F19" s="61">
        <v>0.25</v>
      </c>
      <c r="G19" s="48">
        <v>68</v>
      </c>
      <c r="H19" s="48" t="s">
        <v>44</v>
      </c>
      <c r="I19" s="43" t="s">
        <v>78</v>
      </c>
      <c r="J19" s="42" t="s">
        <v>56</v>
      </c>
      <c r="K19" s="45">
        <v>2033</v>
      </c>
      <c r="L19" s="42" t="s">
        <v>46</v>
      </c>
      <c r="M19" s="62">
        <v>2</v>
      </c>
      <c r="N19" s="173"/>
      <c r="O19" s="37"/>
      <c r="P19" s="47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" customHeight="1">
      <c r="A20" s="59"/>
      <c r="B20" s="41" t="s">
        <v>105</v>
      </c>
      <c r="C20" s="273" t="s">
        <v>233</v>
      </c>
      <c r="D20" s="48">
        <v>210</v>
      </c>
      <c r="E20" s="206">
        <v>210</v>
      </c>
      <c r="F20" s="61">
        <v>0.5</v>
      </c>
      <c r="G20" s="48">
        <v>105</v>
      </c>
      <c r="H20" s="48" t="s">
        <v>44</v>
      </c>
      <c r="I20" s="43" t="s">
        <v>82</v>
      </c>
      <c r="J20" s="42" t="s">
        <v>56</v>
      </c>
      <c r="K20" s="45">
        <v>2035</v>
      </c>
      <c r="L20" s="42" t="s">
        <v>46</v>
      </c>
      <c r="M20" s="62">
        <v>2</v>
      </c>
      <c r="N20" s="173"/>
      <c r="O20" s="37"/>
      <c r="P20" s="37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" customHeight="1">
      <c r="A21" s="59"/>
      <c r="B21" s="41" t="s">
        <v>106</v>
      </c>
      <c r="C21" s="42" t="s">
        <v>219</v>
      </c>
      <c r="D21" s="42">
        <v>172.8</v>
      </c>
      <c r="E21" s="81">
        <v>172.8</v>
      </c>
      <c r="F21" s="63">
        <v>0.501</v>
      </c>
      <c r="G21" s="42">
        <f>+D21*F21</f>
        <v>86.572800000000001</v>
      </c>
      <c r="H21" s="42" t="s">
        <v>47</v>
      </c>
      <c r="I21" s="43" t="s">
        <v>79</v>
      </c>
      <c r="J21" s="42" t="s">
        <v>56</v>
      </c>
      <c r="K21" s="45">
        <v>2030</v>
      </c>
      <c r="L21" s="42" t="s">
        <v>46</v>
      </c>
      <c r="M21" s="62">
        <v>1.5</v>
      </c>
      <c r="N21" s="173"/>
      <c r="O21" s="37"/>
      <c r="P21" s="50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2" customHeight="1">
      <c r="A22" s="59"/>
      <c r="B22" s="41" t="s">
        <v>107</v>
      </c>
      <c r="C22" s="42" t="s">
        <v>46</v>
      </c>
      <c r="D22" s="42">
        <v>90</v>
      </c>
      <c r="E22" s="81">
        <v>45</v>
      </c>
      <c r="F22" s="61">
        <v>1</v>
      </c>
      <c r="G22" s="66">
        <v>90</v>
      </c>
      <c r="H22" s="42" t="s">
        <v>47</v>
      </c>
      <c r="I22" s="43" t="s">
        <v>83</v>
      </c>
      <c r="J22" s="42" t="s">
        <v>56</v>
      </c>
      <c r="K22" s="45">
        <v>2025</v>
      </c>
      <c r="L22" s="42" t="s">
        <v>46</v>
      </c>
      <c r="M22" s="62">
        <v>1</v>
      </c>
      <c r="N22" s="173"/>
      <c r="O22" s="65"/>
      <c r="P22" s="37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2" customHeight="1">
      <c r="A23" s="59"/>
      <c r="B23" s="41" t="s">
        <v>149</v>
      </c>
      <c r="C23" s="67" t="s">
        <v>46</v>
      </c>
      <c r="D23" s="67">
        <v>90</v>
      </c>
      <c r="E23" s="207">
        <v>90</v>
      </c>
      <c r="F23" s="68">
        <v>1</v>
      </c>
      <c r="G23" s="66">
        <v>90</v>
      </c>
      <c r="H23" s="42" t="s">
        <v>47</v>
      </c>
      <c r="I23" s="43" t="s">
        <v>84</v>
      </c>
      <c r="J23" s="42" t="s">
        <v>56</v>
      </c>
      <c r="K23" s="45">
        <v>2027</v>
      </c>
      <c r="L23" s="42" t="s">
        <v>46</v>
      </c>
      <c r="M23" s="62">
        <v>1.5</v>
      </c>
      <c r="N23" s="173"/>
      <c r="O23" s="37"/>
      <c r="P23" s="37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" customHeight="1">
      <c r="A24" s="59"/>
      <c r="B24" s="41" t="s">
        <v>108</v>
      </c>
      <c r="C24" s="42" t="s">
        <v>46</v>
      </c>
      <c r="D24" s="67">
        <v>12</v>
      </c>
      <c r="E24" s="207">
        <v>12</v>
      </c>
      <c r="F24" s="61">
        <v>1</v>
      </c>
      <c r="G24" s="42">
        <v>12</v>
      </c>
      <c r="H24" s="42" t="s">
        <v>47</v>
      </c>
      <c r="I24" s="43" t="s">
        <v>78</v>
      </c>
      <c r="J24" s="42" t="s">
        <v>56</v>
      </c>
      <c r="K24" s="45">
        <v>2033</v>
      </c>
      <c r="L24" s="42" t="s">
        <v>46</v>
      </c>
      <c r="M24" s="62">
        <v>2</v>
      </c>
      <c r="N24" s="173"/>
      <c r="O24" s="37"/>
      <c r="P24" s="37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2" customHeight="1">
      <c r="A25" s="59"/>
      <c r="B25" s="41" t="s">
        <v>229</v>
      </c>
      <c r="C25" s="272" t="s">
        <v>231</v>
      </c>
      <c r="D25" s="67">
        <v>259</v>
      </c>
      <c r="E25" s="207">
        <v>259</v>
      </c>
      <c r="F25" s="61">
        <v>0.5</v>
      </c>
      <c r="G25" s="48">
        <v>129.5</v>
      </c>
      <c r="H25" s="42" t="s">
        <v>44</v>
      </c>
      <c r="I25" s="45">
        <v>2017</v>
      </c>
      <c r="J25" s="42" t="s">
        <v>59</v>
      </c>
      <c r="K25" s="45">
        <v>2032</v>
      </c>
      <c r="L25" s="42">
        <v>150</v>
      </c>
      <c r="M25" s="69" t="s">
        <v>46</v>
      </c>
      <c r="N25" s="173"/>
      <c r="O25" s="37"/>
      <c r="P25" s="70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2" customHeight="1">
      <c r="A26" s="59"/>
      <c r="B26" s="41" t="s">
        <v>150</v>
      </c>
      <c r="C26" s="272" t="s">
        <v>232</v>
      </c>
      <c r="D26" s="67">
        <v>573.29999999999995</v>
      </c>
      <c r="E26" s="207">
        <v>573.29999999999995</v>
      </c>
      <c r="F26" s="61">
        <v>0.5</v>
      </c>
      <c r="G26" s="48">
        <v>287</v>
      </c>
      <c r="H26" s="42" t="s">
        <v>44</v>
      </c>
      <c r="I26" s="45">
        <v>2018</v>
      </c>
      <c r="J26" s="42" t="s">
        <v>56</v>
      </c>
      <c r="K26" s="45">
        <v>2037</v>
      </c>
      <c r="L26" s="42" t="s">
        <v>46</v>
      </c>
      <c r="M26" s="69">
        <v>1.8</v>
      </c>
      <c r="N26" s="213"/>
      <c r="O26" s="37"/>
      <c r="P26" s="70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2" customHeight="1">
      <c r="A27" s="59"/>
      <c r="B27" s="41" t="s">
        <v>196</v>
      </c>
      <c r="C27" s="169" t="s">
        <v>170</v>
      </c>
      <c r="D27" s="48">
        <v>659</v>
      </c>
      <c r="E27" s="48">
        <v>659</v>
      </c>
      <c r="F27" s="61">
        <v>0.5</v>
      </c>
      <c r="G27" s="169">
        <v>329.5</v>
      </c>
      <c r="H27" s="42" t="s">
        <v>44</v>
      </c>
      <c r="I27" s="45">
        <v>2018</v>
      </c>
      <c r="J27" s="42" t="s">
        <v>59</v>
      </c>
      <c r="K27" s="43" t="s">
        <v>88</v>
      </c>
      <c r="L27" s="42">
        <v>150</v>
      </c>
      <c r="M27" s="74" t="s">
        <v>46</v>
      </c>
      <c r="N27" s="203"/>
      <c r="O27" s="37"/>
      <c r="P27" s="70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" customHeight="1">
      <c r="A28" s="59"/>
      <c r="B28" s="41" t="s">
        <v>260</v>
      </c>
      <c r="C28" s="185" t="s">
        <v>221</v>
      </c>
      <c r="D28" s="169">
        <v>1218</v>
      </c>
      <c r="E28" s="169">
        <v>1218</v>
      </c>
      <c r="F28" s="214">
        <v>0.5</v>
      </c>
      <c r="G28" s="271">
        <v>609</v>
      </c>
      <c r="H28" s="185" t="s">
        <v>44</v>
      </c>
      <c r="I28" s="45" t="s">
        <v>214</v>
      </c>
      <c r="J28" s="42" t="s">
        <v>59</v>
      </c>
      <c r="K28" s="45">
        <v>2036</v>
      </c>
      <c r="L28" s="42">
        <v>140</v>
      </c>
      <c r="M28" s="74" t="s">
        <v>46</v>
      </c>
      <c r="N28" s="296"/>
      <c r="O28" s="37"/>
      <c r="P28" s="70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" customHeight="1">
      <c r="A29" s="59"/>
      <c r="B29" s="53" t="s">
        <v>109</v>
      </c>
      <c r="C29" s="71"/>
      <c r="D29" s="209">
        <f>SUM(D16:D28)</f>
        <v>4940.1000000000004</v>
      </c>
      <c r="E29" s="209">
        <f>SUM(E16:E28)</f>
        <v>4310.1000000000004</v>
      </c>
      <c r="F29" s="209"/>
      <c r="G29" s="209">
        <f>SUM(G16:G28)</f>
        <v>2342.44</v>
      </c>
      <c r="H29" s="71"/>
      <c r="I29" s="71"/>
      <c r="J29" s="71"/>
      <c r="K29" s="71"/>
      <c r="L29" s="71"/>
      <c r="M29" s="72"/>
      <c r="N29" s="173"/>
      <c r="O29" s="37"/>
      <c r="P29" s="70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" customHeight="1">
      <c r="A30" s="59"/>
      <c r="B30" s="41" t="s">
        <v>261</v>
      </c>
      <c r="C30" s="73"/>
      <c r="D30" s="48">
        <v>1386</v>
      </c>
      <c r="E30" s="48">
        <v>1386</v>
      </c>
      <c r="F30" s="189" t="s">
        <v>124</v>
      </c>
      <c r="G30" s="48"/>
      <c r="H30" s="42" t="s">
        <v>47</v>
      </c>
      <c r="I30" s="210" t="s">
        <v>194</v>
      </c>
      <c r="J30" s="185" t="s">
        <v>59</v>
      </c>
      <c r="K30" s="210">
        <v>2038</v>
      </c>
      <c r="L30" s="211" t="s">
        <v>195</v>
      </c>
      <c r="M30" s="74"/>
      <c r="N30" s="173"/>
      <c r="O30" s="37"/>
      <c r="P30" s="37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2" customHeight="1">
      <c r="A31" s="59"/>
      <c r="B31" s="53" t="s">
        <v>110</v>
      </c>
      <c r="C31" s="71"/>
      <c r="D31" s="54">
        <f>SUM(D29:D30)</f>
        <v>6326.1</v>
      </c>
      <c r="E31" s="54">
        <f>SUM(E29:E30)</f>
        <v>5696.1</v>
      </c>
      <c r="F31" s="54"/>
      <c r="G31" s="54">
        <f>SUM(G29:G30)</f>
        <v>2342.44</v>
      </c>
      <c r="H31" s="54"/>
      <c r="I31" s="54"/>
      <c r="J31" s="54"/>
      <c r="K31" s="54"/>
      <c r="L31" s="54"/>
      <c r="M31" s="54"/>
      <c r="N31" s="173"/>
      <c r="O31" s="37"/>
      <c r="P31" s="75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2" customHeight="1">
      <c r="A32" s="5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73"/>
      <c r="M32" s="173"/>
      <c r="N32" s="173"/>
      <c r="O32" s="37"/>
      <c r="P32" s="50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" customHeight="1">
      <c r="A33" s="59"/>
      <c r="B33" s="39"/>
      <c r="C33" s="187"/>
      <c r="D33" s="302" t="s">
        <v>94</v>
      </c>
      <c r="E33" s="302" t="s">
        <v>95</v>
      </c>
      <c r="F33" s="302" t="s">
        <v>184</v>
      </c>
      <c r="G33" s="302" t="s">
        <v>168</v>
      </c>
      <c r="H33" s="302" t="s">
        <v>119</v>
      </c>
      <c r="I33" s="302" t="s">
        <v>120</v>
      </c>
      <c r="J33" s="173"/>
      <c r="K33" s="302" t="s">
        <v>130</v>
      </c>
      <c r="L33" s="302" t="s">
        <v>131</v>
      </c>
      <c r="M33" s="302" t="s">
        <v>132</v>
      </c>
      <c r="N33" s="302" t="s">
        <v>133</v>
      </c>
      <c r="O33" s="37"/>
      <c r="P33" s="76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" customHeight="1">
      <c r="A34" s="59"/>
      <c r="B34" s="60" t="s">
        <v>60</v>
      </c>
      <c r="C34" s="186" t="s">
        <v>41</v>
      </c>
      <c r="D34" s="303"/>
      <c r="E34" s="305"/>
      <c r="F34" s="303"/>
      <c r="G34" s="303"/>
      <c r="H34" s="303"/>
      <c r="I34" s="303"/>
      <c r="J34" s="174" t="s">
        <v>42</v>
      </c>
      <c r="K34" s="305"/>
      <c r="L34" s="305"/>
      <c r="M34" s="303"/>
      <c r="N34" s="303"/>
      <c r="O34" s="37"/>
      <c r="P34" s="76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" customHeight="1">
      <c r="A35" s="59"/>
      <c r="B35" s="41" t="s">
        <v>111</v>
      </c>
      <c r="C35" s="42" t="s">
        <v>234</v>
      </c>
      <c r="D35" s="42">
        <v>312</v>
      </c>
      <c r="E35" s="42">
        <v>312</v>
      </c>
      <c r="F35" s="63">
        <v>0.5</v>
      </c>
      <c r="G35" s="42">
        <f>+E35*F35</f>
        <v>156</v>
      </c>
      <c r="H35" s="42" t="s">
        <v>44</v>
      </c>
      <c r="I35" s="43" t="s">
        <v>82</v>
      </c>
      <c r="J35" s="42" t="s">
        <v>45</v>
      </c>
      <c r="K35" s="43" t="s">
        <v>89</v>
      </c>
      <c r="L35" s="45" t="s">
        <v>151</v>
      </c>
      <c r="M35" s="42">
        <v>194</v>
      </c>
      <c r="N35" s="42">
        <v>154</v>
      </c>
      <c r="O35" s="37"/>
      <c r="P35" s="47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" customHeight="1">
      <c r="A36" s="59"/>
      <c r="B36" s="228" t="s">
        <v>115</v>
      </c>
      <c r="C36" s="185" t="s">
        <v>221</v>
      </c>
      <c r="D36" s="185">
        <v>464.8</v>
      </c>
      <c r="E36" s="185">
        <v>464.8</v>
      </c>
      <c r="F36" s="229" t="s">
        <v>206</v>
      </c>
      <c r="G36" s="185">
        <v>232.4</v>
      </c>
      <c r="H36" s="185" t="s">
        <v>44</v>
      </c>
      <c r="I36" s="230" t="s">
        <v>203</v>
      </c>
      <c r="J36" s="185" t="s">
        <v>45</v>
      </c>
      <c r="K36" s="230" t="s">
        <v>215</v>
      </c>
      <c r="L36" s="210">
        <v>2028</v>
      </c>
      <c r="M36" s="185">
        <v>184</v>
      </c>
      <c r="N36" s="185">
        <v>149</v>
      </c>
      <c r="O36" s="37"/>
      <c r="P36" s="47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2" customHeight="1">
      <c r="A37" s="59"/>
      <c r="B37" s="41" t="s">
        <v>112</v>
      </c>
      <c r="C37" s="185" t="s">
        <v>262</v>
      </c>
      <c r="D37" s="48">
        <v>344.5</v>
      </c>
      <c r="E37" s="48">
        <v>344.5</v>
      </c>
      <c r="F37" s="63">
        <v>0.5</v>
      </c>
      <c r="G37" s="42">
        <f>+E37*F37</f>
        <v>172.25</v>
      </c>
      <c r="H37" s="42" t="s">
        <v>44</v>
      </c>
      <c r="I37" s="45">
        <v>2016</v>
      </c>
      <c r="J37" s="42" t="s">
        <v>45</v>
      </c>
      <c r="K37" s="43" t="s">
        <v>90</v>
      </c>
      <c r="L37" s="45" t="s">
        <v>152</v>
      </c>
      <c r="M37" s="42">
        <v>194</v>
      </c>
      <c r="N37" s="42">
        <v>154</v>
      </c>
      <c r="O37" s="37"/>
      <c r="P37" s="172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2" customHeight="1">
      <c r="A38" s="59"/>
      <c r="B38" s="41" t="s">
        <v>113</v>
      </c>
      <c r="C38" s="48" t="s">
        <v>235</v>
      </c>
      <c r="D38" s="48">
        <v>263.10000000000002</v>
      </c>
      <c r="E38" s="48">
        <v>263.10000000000002</v>
      </c>
      <c r="F38" s="63">
        <v>0.5</v>
      </c>
      <c r="G38" s="42">
        <f>+E38*F38</f>
        <v>131.55000000000001</v>
      </c>
      <c r="H38" s="42" t="s">
        <v>44</v>
      </c>
      <c r="I38" s="45">
        <v>2016</v>
      </c>
      <c r="J38" s="42" t="s">
        <v>45</v>
      </c>
      <c r="K38" s="43" t="s">
        <v>89</v>
      </c>
      <c r="L38" s="45" t="s">
        <v>152</v>
      </c>
      <c r="M38" s="42">
        <v>194</v>
      </c>
      <c r="N38" s="42">
        <v>154</v>
      </c>
      <c r="O38" s="37"/>
      <c r="P38" s="70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" customHeight="1">
      <c r="A39" s="59"/>
      <c r="B39" s="53" t="s">
        <v>114</v>
      </c>
      <c r="C39" s="71"/>
      <c r="D39" s="54">
        <f>SUM(D35:D38)</f>
        <v>1384.4</v>
      </c>
      <c r="E39" s="54">
        <f>SUM(E35:E38)</f>
        <v>1384.4</v>
      </c>
      <c r="F39" s="54"/>
      <c r="G39" s="54">
        <f>SUM(G35:G38)</f>
        <v>692.2</v>
      </c>
      <c r="H39" s="71"/>
      <c r="I39" s="77"/>
      <c r="J39" s="71"/>
      <c r="K39" s="71"/>
      <c r="L39" s="71"/>
      <c r="M39" s="71"/>
      <c r="N39" s="78"/>
      <c r="O39" s="37"/>
      <c r="P39" s="75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" customHeight="1">
      <c r="A40" s="59"/>
      <c r="B40" s="218"/>
      <c r="C40" s="83"/>
      <c r="D40" s="89"/>
      <c r="E40" s="89"/>
      <c r="F40" s="89"/>
      <c r="G40" s="89"/>
      <c r="H40" s="83"/>
      <c r="I40" s="219"/>
      <c r="J40" s="83"/>
      <c r="K40" s="83"/>
      <c r="L40" s="83"/>
      <c r="M40" s="83"/>
      <c r="N40" s="83"/>
      <c r="O40" s="37"/>
      <c r="P40" s="216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" customHeight="1">
      <c r="A41" s="59"/>
      <c r="B41" s="39"/>
      <c r="C41" s="216"/>
      <c r="D41" s="302" t="s">
        <v>94</v>
      </c>
      <c r="E41" s="302" t="s">
        <v>95</v>
      </c>
      <c r="F41" s="302" t="s">
        <v>184</v>
      </c>
      <c r="G41" s="302" t="s">
        <v>168</v>
      </c>
      <c r="H41" s="302" t="s">
        <v>119</v>
      </c>
      <c r="I41" s="302" t="s">
        <v>120</v>
      </c>
      <c r="J41" s="83"/>
      <c r="K41" s="302" t="s">
        <v>122</v>
      </c>
      <c r="L41" s="302" t="s">
        <v>211</v>
      </c>
      <c r="M41" s="83"/>
      <c r="N41" s="83"/>
      <c r="O41" s="37"/>
      <c r="P41" s="216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" customHeight="1">
      <c r="A42" s="59"/>
      <c r="B42" s="60" t="s">
        <v>204</v>
      </c>
      <c r="C42" s="215" t="s">
        <v>41</v>
      </c>
      <c r="D42" s="303"/>
      <c r="E42" s="305"/>
      <c r="F42" s="303"/>
      <c r="G42" s="303"/>
      <c r="H42" s="303"/>
      <c r="I42" s="303"/>
      <c r="J42" s="171" t="s">
        <v>42</v>
      </c>
      <c r="K42" s="305"/>
      <c r="L42" s="303"/>
      <c r="M42" s="171" t="s">
        <v>210</v>
      </c>
      <c r="N42" s="171"/>
      <c r="O42" s="37"/>
      <c r="P42" s="216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" customHeight="1">
      <c r="A43" s="59"/>
      <c r="B43" s="136" t="s">
        <v>207</v>
      </c>
      <c r="C43" s="231" t="s">
        <v>208</v>
      </c>
      <c r="D43" s="232">
        <v>30</v>
      </c>
      <c r="E43" s="233">
        <v>30</v>
      </c>
      <c r="F43" s="233">
        <v>100</v>
      </c>
      <c r="G43" s="233">
        <v>30</v>
      </c>
      <c r="H43" s="234" t="s">
        <v>47</v>
      </c>
      <c r="I43" s="235">
        <v>2016</v>
      </c>
      <c r="J43" s="234" t="s">
        <v>209</v>
      </c>
      <c r="K43" s="235">
        <v>2036</v>
      </c>
      <c r="L43" s="234">
        <v>236</v>
      </c>
      <c r="M43" s="236">
        <v>3.5</v>
      </c>
      <c r="N43" s="237"/>
      <c r="O43" s="37"/>
      <c r="P43" s="216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" customHeight="1">
      <c r="A44" s="59"/>
      <c r="B44" s="53" t="s">
        <v>114</v>
      </c>
      <c r="C44" s="71"/>
      <c r="D44" s="54">
        <f>SUM(D43)</f>
        <v>30</v>
      </c>
      <c r="E44" s="54">
        <f>SUM(E43)</f>
        <v>30</v>
      </c>
      <c r="F44" s="54"/>
      <c r="G44" s="54">
        <f>G43</f>
        <v>30</v>
      </c>
      <c r="H44" s="225"/>
      <c r="I44" s="77"/>
      <c r="J44" s="71"/>
      <c r="K44" s="71"/>
      <c r="L44" s="71"/>
      <c r="M44" s="71"/>
      <c r="N44" s="78"/>
      <c r="O44" s="37"/>
      <c r="P44" s="7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" customHeight="1">
      <c r="A45" s="59"/>
      <c r="B45" s="58"/>
      <c r="C45" s="187"/>
      <c r="D45" s="302" t="s">
        <v>94</v>
      </c>
      <c r="E45" s="302" t="s">
        <v>95</v>
      </c>
      <c r="F45" s="302" t="s">
        <v>184</v>
      </c>
      <c r="G45" s="302" t="s">
        <v>168</v>
      </c>
      <c r="H45" s="302" t="s">
        <v>119</v>
      </c>
      <c r="I45" s="302" t="s">
        <v>120</v>
      </c>
      <c r="J45" s="173"/>
      <c r="K45" s="302" t="s">
        <v>122</v>
      </c>
      <c r="L45" s="302" t="s">
        <v>134</v>
      </c>
      <c r="M45" s="80"/>
      <c r="N45" s="302"/>
      <c r="O45" s="37"/>
      <c r="P45" s="7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" customHeight="1">
      <c r="A46" s="59"/>
      <c r="B46" s="60" t="s">
        <v>116</v>
      </c>
      <c r="C46" s="186" t="s">
        <v>41</v>
      </c>
      <c r="D46" s="303"/>
      <c r="E46" s="305"/>
      <c r="F46" s="303"/>
      <c r="G46" s="303"/>
      <c r="H46" s="303"/>
      <c r="I46" s="303"/>
      <c r="J46" s="174" t="s">
        <v>42</v>
      </c>
      <c r="K46" s="305"/>
      <c r="L46" s="303"/>
      <c r="M46" s="80"/>
      <c r="N46" s="302"/>
      <c r="O46" s="37"/>
      <c r="P46" s="7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" customHeight="1">
      <c r="A47" s="59"/>
      <c r="B47" s="41" t="s">
        <v>117</v>
      </c>
      <c r="C47" s="42" t="s">
        <v>46</v>
      </c>
      <c r="D47" s="42">
        <v>752</v>
      </c>
      <c r="E47" s="42">
        <v>752</v>
      </c>
      <c r="F47" s="63">
        <v>1</v>
      </c>
      <c r="G47" s="42"/>
      <c r="H47" s="42" t="s">
        <v>47</v>
      </c>
      <c r="I47" s="45" t="s">
        <v>153</v>
      </c>
      <c r="J47" s="42" t="s">
        <v>45</v>
      </c>
      <c r="K47" s="45" t="s">
        <v>154</v>
      </c>
      <c r="L47" s="81">
        <v>72.7</v>
      </c>
      <c r="M47" s="80"/>
      <c r="N47" s="42"/>
      <c r="O47" s="37"/>
      <c r="P47" s="82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" customHeight="1">
      <c r="A48" s="59"/>
      <c r="B48" s="53" t="s">
        <v>110</v>
      </c>
      <c r="C48" s="71"/>
      <c r="D48" s="54">
        <v>752</v>
      </c>
      <c r="E48" s="54">
        <v>752</v>
      </c>
      <c r="F48" s="54"/>
      <c r="G48" s="54"/>
      <c r="H48" s="71"/>
      <c r="I48" s="71"/>
      <c r="J48" s="71"/>
      <c r="K48" s="71"/>
      <c r="L48" s="71"/>
      <c r="M48" s="37"/>
      <c r="N48" s="83"/>
      <c r="O48" s="37"/>
      <c r="P48" s="82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" customHeight="1">
      <c r="A49" s="5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73"/>
      <c r="M49" s="37"/>
      <c r="N49" s="173"/>
      <c r="O49" s="37"/>
      <c r="P49" s="82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" customHeight="1">
      <c r="A50" s="59"/>
      <c r="B50" s="84"/>
      <c r="C50" s="187"/>
      <c r="D50" s="302" t="s">
        <v>94</v>
      </c>
      <c r="E50" s="302" t="s">
        <v>95</v>
      </c>
      <c r="F50" s="302" t="s">
        <v>184</v>
      </c>
      <c r="G50" s="302" t="s">
        <v>168</v>
      </c>
      <c r="H50" s="302" t="s">
        <v>119</v>
      </c>
      <c r="I50" s="302" t="s">
        <v>120</v>
      </c>
      <c r="J50" s="173"/>
      <c r="K50" s="302" t="s">
        <v>130</v>
      </c>
      <c r="L50" s="302" t="s">
        <v>131</v>
      </c>
      <c r="M50" s="302" t="s">
        <v>135</v>
      </c>
      <c r="N50" s="302" t="s">
        <v>136</v>
      </c>
      <c r="O50" s="301" t="s">
        <v>122</v>
      </c>
      <c r="P50" s="301" t="s">
        <v>222</v>
      </c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" customHeight="1">
      <c r="A51" s="59"/>
      <c r="B51" s="58" t="s">
        <v>64</v>
      </c>
      <c r="C51" s="187" t="s">
        <v>41</v>
      </c>
      <c r="D51" s="302"/>
      <c r="E51" s="304"/>
      <c r="F51" s="303"/>
      <c r="G51" s="303"/>
      <c r="H51" s="302"/>
      <c r="I51" s="302"/>
      <c r="J51" s="173" t="s">
        <v>42</v>
      </c>
      <c r="K51" s="304"/>
      <c r="L51" s="302"/>
      <c r="M51" s="302"/>
      <c r="N51" s="302"/>
      <c r="O51" s="301"/>
      <c r="P51" s="301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" customHeight="1">
      <c r="A52" s="59"/>
      <c r="B52" s="85" t="s">
        <v>118</v>
      </c>
      <c r="C52" s="86" t="s">
        <v>224</v>
      </c>
      <c r="D52" s="86">
        <v>8</v>
      </c>
      <c r="E52" s="86">
        <v>0</v>
      </c>
      <c r="F52" s="177">
        <v>0.35</v>
      </c>
      <c r="G52" s="86">
        <f>D52*F52</f>
        <v>2.8</v>
      </c>
      <c r="H52" s="86" t="s">
        <v>65</v>
      </c>
      <c r="I52" s="87" t="s">
        <v>91</v>
      </c>
      <c r="J52" s="86" t="s">
        <v>45</v>
      </c>
      <c r="K52" s="88">
        <v>2027</v>
      </c>
      <c r="L52" s="88">
        <v>2037</v>
      </c>
      <c r="M52" s="86">
        <v>7109</v>
      </c>
      <c r="N52" s="86">
        <v>3459</v>
      </c>
      <c r="O52" s="261"/>
      <c r="P52" s="262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2" customHeight="1">
      <c r="A53" s="59"/>
      <c r="B53" s="228" t="s">
        <v>191</v>
      </c>
      <c r="C53" s="42" t="s">
        <v>224</v>
      </c>
      <c r="D53" s="204">
        <v>120</v>
      </c>
      <c r="E53" s="42">
        <v>0</v>
      </c>
      <c r="F53" s="63">
        <v>0.35</v>
      </c>
      <c r="G53" s="233">
        <v>42</v>
      </c>
      <c r="H53" s="205" t="s">
        <v>65</v>
      </c>
      <c r="I53" s="45">
        <v>2019</v>
      </c>
      <c r="J53" s="42" t="s">
        <v>45</v>
      </c>
      <c r="K53" s="45" t="s">
        <v>192</v>
      </c>
      <c r="L53" s="45" t="s">
        <v>193</v>
      </c>
      <c r="M53" s="42">
        <v>7403</v>
      </c>
      <c r="N53" s="42">
        <v>3595</v>
      </c>
      <c r="O53" s="264"/>
      <c r="P53" s="286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2" customHeight="1">
      <c r="A54" s="59"/>
      <c r="B54" s="53" t="s">
        <v>114</v>
      </c>
      <c r="C54" s="71"/>
      <c r="D54" s="54">
        <f>SUM(D52:D53)</f>
        <v>128</v>
      </c>
      <c r="E54" s="202">
        <v>0</v>
      </c>
      <c r="F54" s="54"/>
      <c r="G54" s="54">
        <f>SUM(G52:G53)</f>
        <v>44.8</v>
      </c>
      <c r="H54" s="71"/>
      <c r="I54" s="71"/>
      <c r="J54" s="71"/>
      <c r="K54" s="71"/>
      <c r="L54" s="71"/>
      <c r="M54" s="71"/>
      <c r="N54" s="71"/>
      <c r="O54" s="263"/>
      <c r="P54" s="263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2" customHeight="1">
      <c r="A55" s="59"/>
      <c r="B55" s="41" t="s">
        <v>225</v>
      </c>
      <c r="C55" s="42"/>
      <c r="D55" s="233">
        <v>900</v>
      </c>
      <c r="E55" s="185">
        <v>900</v>
      </c>
      <c r="F55" s="265">
        <v>1</v>
      </c>
      <c r="G55" s="232"/>
      <c r="H55" s="234" t="s">
        <v>47</v>
      </c>
      <c r="I55" s="210" t="s">
        <v>194</v>
      </c>
      <c r="J55" s="234" t="s">
        <v>264</v>
      </c>
      <c r="K55" s="210" t="s">
        <v>265</v>
      </c>
      <c r="L55" s="210" t="s">
        <v>266</v>
      </c>
      <c r="M55" s="210" t="s">
        <v>267</v>
      </c>
      <c r="N55" s="210" t="s">
        <v>268</v>
      </c>
      <c r="O55" s="210" t="s">
        <v>269</v>
      </c>
      <c r="P55" s="210" t="s">
        <v>270</v>
      </c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2" customHeight="1">
      <c r="A56" s="59"/>
      <c r="B56" s="53" t="s">
        <v>110</v>
      </c>
      <c r="C56" s="71"/>
      <c r="D56" s="209">
        <f>SUM(D54:D55)</f>
        <v>1028</v>
      </c>
      <c r="E56" s="209">
        <f>SUM(E54:E55)</f>
        <v>900</v>
      </c>
      <c r="F56" s="209"/>
      <c r="G56" s="209">
        <f>SUM(G54:G55)</f>
        <v>44.8</v>
      </c>
      <c r="H56" s="71"/>
      <c r="I56" s="77"/>
      <c r="J56" s="71"/>
      <c r="K56" s="71"/>
      <c r="L56" s="71"/>
      <c r="M56" s="71"/>
      <c r="N56" s="71"/>
      <c r="O56" s="263"/>
      <c r="P56" s="263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2" customHeight="1">
      <c r="A57" s="59"/>
      <c r="B57" s="37"/>
      <c r="C57" s="37"/>
      <c r="D57" s="37"/>
      <c r="E57" s="37"/>
      <c r="F57" s="80"/>
      <c r="G57" s="80"/>
      <c r="H57" s="80"/>
      <c r="I57" s="80"/>
      <c r="J57" s="80"/>
      <c r="K57" s="80"/>
      <c r="L57" s="46"/>
      <c r="M57" s="80"/>
      <c r="N57" s="173"/>
      <c r="O57" s="80"/>
      <c r="P57" s="80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2" customHeight="1">
      <c r="A58" s="59"/>
      <c r="B58" s="90" t="s">
        <v>169</v>
      </c>
      <c r="C58" s="186"/>
      <c r="D58" s="196">
        <v>145.6</v>
      </c>
      <c r="E58" s="196">
        <v>145.6</v>
      </c>
      <c r="F58" s="71"/>
      <c r="G58" s="54"/>
      <c r="H58" s="71"/>
      <c r="I58" s="71"/>
      <c r="J58" s="71"/>
      <c r="K58" s="71"/>
      <c r="L58" s="71"/>
      <c r="M58" s="71"/>
      <c r="N58" s="71"/>
      <c r="O58" s="71"/>
      <c r="P58" s="71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2" customHeight="1">
      <c r="A59" s="59"/>
      <c r="B59" s="37"/>
      <c r="C59" s="187"/>
      <c r="D59" s="190"/>
      <c r="E59" s="190"/>
      <c r="F59" s="83"/>
      <c r="G59" s="190"/>
      <c r="H59" s="83"/>
      <c r="I59" s="83"/>
      <c r="J59" s="83"/>
      <c r="K59" s="83"/>
      <c r="L59" s="83"/>
      <c r="M59" s="80"/>
      <c r="N59" s="83"/>
      <c r="P59" s="80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1" customHeight="1">
      <c r="A60" s="59"/>
      <c r="B60" s="170" t="s">
        <v>61</v>
      </c>
      <c r="C60" s="186"/>
      <c r="D60" s="198" t="s">
        <v>174</v>
      </c>
      <c r="E60" s="220"/>
      <c r="F60" s="205"/>
      <c r="G60" s="220"/>
      <c r="H60" s="83"/>
      <c r="I60" s="83"/>
      <c r="J60" s="83"/>
      <c r="K60" s="83"/>
      <c r="L60" s="83"/>
      <c r="M60" s="80"/>
      <c r="N60" s="83"/>
      <c r="O60" s="80"/>
      <c r="P60" s="80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2" customHeight="1">
      <c r="A61" s="59"/>
      <c r="B61" s="188" t="s">
        <v>171</v>
      </c>
      <c r="C61" s="91"/>
      <c r="D61" s="91">
        <f>E12+E31+E39+E48+E58+E44+E56</f>
        <v>9858.25</v>
      </c>
      <c r="E61" s="260"/>
      <c r="F61" s="204"/>
      <c r="G61" s="226"/>
      <c r="H61" s="89"/>
      <c r="I61" s="89"/>
      <c r="J61" s="89"/>
      <c r="K61" s="89"/>
      <c r="L61" s="89"/>
      <c r="M61" s="80"/>
      <c r="N61" s="89"/>
      <c r="O61" s="80"/>
      <c r="P61" s="80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2" customHeight="1">
      <c r="A62" s="59"/>
      <c r="B62" s="188" t="s">
        <v>172</v>
      </c>
      <c r="C62" s="91"/>
      <c r="D62" s="212">
        <f>E12+E29+E39+E58+E44</f>
        <v>6820.25</v>
      </c>
      <c r="E62" s="227"/>
      <c r="F62" s="204"/>
      <c r="G62" s="226"/>
      <c r="H62" s="89"/>
      <c r="I62" s="89"/>
      <c r="J62" s="89"/>
      <c r="K62" s="89"/>
      <c r="L62" s="89"/>
      <c r="M62" s="37"/>
      <c r="N62" s="89"/>
      <c r="O62" s="80"/>
      <c r="P62" s="80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2" customHeight="1">
      <c r="A63" s="59"/>
      <c r="B63" s="188" t="s">
        <v>173</v>
      </c>
      <c r="C63" s="91"/>
      <c r="D63" s="212">
        <f>G12+G29+G39+G44</f>
        <v>3626.9400000000005</v>
      </c>
      <c r="E63" s="89"/>
      <c r="F63" s="269"/>
      <c r="G63" s="270"/>
      <c r="H63" s="232"/>
      <c r="I63" s="89"/>
      <c r="J63" s="89"/>
      <c r="K63" s="89"/>
      <c r="L63" s="89"/>
      <c r="M63" s="37"/>
      <c r="N63" s="89"/>
      <c r="O63" s="80"/>
      <c r="P63" s="80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2" customHeight="1">
      <c r="A64" s="59"/>
      <c r="B64" s="191"/>
      <c r="C64" s="192"/>
      <c r="D64" s="193"/>
      <c r="E64" s="204"/>
      <c r="F64" s="204"/>
      <c r="G64" s="226"/>
      <c r="H64" s="89"/>
      <c r="I64" s="89"/>
      <c r="J64" s="89"/>
      <c r="K64" s="89"/>
      <c r="L64" s="89"/>
      <c r="M64" s="80"/>
      <c r="N64" s="89"/>
      <c r="O64" s="80"/>
      <c r="P64" s="80"/>
      <c r="Q64" s="39"/>
      <c r="R64" s="39"/>
      <c r="S64" s="39"/>
      <c r="T64" s="39"/>
      <c r="U64" s="39"/>
      <c r="V64" s="39"/>
      <c r="W64" s="39"/>
      <c r="X64" s="39"/>
      <c r="Y64" s="39"/>
    </row>
    <row r="65" spans="1:25">
      <c r="A65" s="59"/>
      <c r="B65" s="55"/>
      <c r="C65" s="83"/>
      <c r="D65" s="89"/>
      <c r="E65" s="89"/>
      <c r="F65" s="83"/>
      <c r="G65" s="89"/>
      <c r="H65" s="83"/>
      <c r="I65" s="83"/>
      <c r="J65" s="83"/>
      <c r="K65" s="83"/>
      <c r="L65" s="83"/>
      <c r="M65" s="83"/>
      <c r="N65" s="83"/>
      <c r="O65" s="80"/>
      <c r="P65" s="80"/>
      <c r="Q65" s="39"/>
      <c r="R65" s="39"/>
      <c r="S65" s="39"/>
      <c r="T65" s="39"/>
      <c r="U65" s="39"/>
      <c r="V65" s="39"/>
      <c r="W65" s="39"/>
      <c r="X65" s="39"/>
      <c r="Y65" s="39"/>
    </row>
    <row r="66" spans="1:25" s="99" customFormat="1" ht="10.5">
      <c r="A66" s="92"/>
      <c r="B66" s="37" t="s">
        <v>223</v>
      </c>
      <c r="C66" s="93"/>
      <c r="D66" s="93"/>
      <c r="E66" s="94"/>
      <c r="F66" s="95"/>
      <c r="G66" s="96"/>
      <c r="H66" s="95"/>
      <c r="I66" s="95"/>
      <c r="J66" s="95"/>
      <c r="K66" s="95"/>
      <c r="L66" s="97"/>
      <c r="M66" s="97"/>
      <c r="N66" s="97"/>
      <c r="O66" s="95"/>
      <c r="P66" s="95"/>
      <c r="Q66" s="98"/>
      <c r="R66" s="98"/>
      <c r="S66" s="98"/>
      <c r="T66" s="98"/>
      <c r="U66" s="98"/>
      <c r="V66" s="98"/>
      <c r="W66" s="98"/>
      <c r="X66" s="98"/>
      <c r="Y66" s="98"/>
    </row>
    <row r="67" spans="1:25" s="99" customFormat="1" ht="10.5">
      <c r="A67" s="92"/>
      <c r="B67" s="37" t="s">
        <v>155</v>
      </c>
      <c r="C67" s="93"/>
      <c r="D67" s="93"/>
      <c r="E67" s="100"/>
      <c r="F67" s="95"/>
      <c r="G67" s="95"/>
      <c r="H67" s="95"/>
      <c r="I67" s="95"/>
      <c r="J67" s="95"/>
      <c r="K67" s="95"/>
      <c r="L67" s="97"/>
      <c r="M67" s="97"/>
      <c r="N67" s="97"/>
      <c r="O67" s="95"/>
      <c r="P67" s="95"/>
      <c r="Q67" s="98"/>
      <c r="R67" s="98"/>
      <c r="S67" s="98"/>
      <c r="T67" s="98"/>
      <c r="U67" s="98"/>
      <c r="V67" s="98"/>
      <c r="W67" s="98"/>
      <c r="X67" s="98"/>
      <c r="Y67" s="98"/>
    </row>
    <row r="68" spans="1:25" s="99" customFormat="1" ht="10.5">
      <c r="A68" s="92"/>
      <c r="B68" s="37" t="s">
        <v>156</v>
      </c>
      <c r="C68" s="93"/>
      <c r="D68" s="93"/>
      <c r="E68" s="93"/>
      <c r="F68" s="95"/>
      <c r="G68" s="95"/>
      <c r="H68" s="95"/>
      <c r="I68" s="95"/>
      <c r="J68" s="95"/>
      <c r="K68" s="95"/>
      <c r="L68" s="97"/>
      <c r="M68" s="97"/>
      <c r="N68" s="97"/>
      <c r="O68" s="95"/>
      <c r="P68" s="95"/>
      <c r="Q68" s="98"/>
      <c r="R68" s="98"/>
      <c r="S68" s="98"/>
      <c r="T68" s="98"/>
      <c r="U68" s="98"/>
      <c r="V68" s="98"/>
      <c r="W68" s="98"/>
      <c r="X68" s="98"/>
      <c r="Y68" s="98"/>
    </row>
    <row r="69" spans="1:25" s="99" customFormat="1" ht="10.5">
      <c r="A69" s="92"/>
      <c r="B69" s="37" t="s">
        <v>213</v>
      </c>
      <c r="C69" s="93"/>
      <c r="D69" s="93"/>
      <c r="E69" s="93"/>
      <c r="F69" s="95"/>
      <c r="G69" s="95"/>
      <c r="H69" s="95"/>
      <c r="I69" s="95"/>
      <c r="J69" s="95"/>
      <c r="K69" s="95"/>
      <c r="L69" s="97"/>
      <c r="M69" s="97"/>
      <c r="N69" s="97"/>
      <c r="O69" s="95"/>
      <c r="P69" s="95"/>
      <c r="Q69" s="98"/>
      <c r="R69" s="98"/>
      <c r="S69" s="98"/>
      <c r="T69" s="98"/>
      <c r="U69" s="98"/>
      <c r="V69" s="98"/>
      <c r="W69" s="98"/>
      <c r="X69" s="98"/>
      <c r="Y69" s="98"/>
    </row>
    <row r="70" spans="1:25" s="99" customFormat="1" ht="10.5">
      <c r="A70" s="92"/>
      <c r="B70" s="37" t="s">
        <v>157</v>
      </c>
      <c r="C70" s="93"/>
      <c r="D70" s="93"/>
      <c r="E70" s="93"/>
      <c r="F70" s="95"/>
      <c r="G70" s="95"/>
      <c r="H70" s="95"/>
      <c r="I70" s="95"/>
      <c r="J70" s="95"/>
      <c r="K70" s="95"/>
      <c r="L70" s="97"/>
      <c r="M70" s="97"/>
      <c r="N70" s="97"/>
      <c r="O70" s="95"/>
      <c r="P70" s="95"/>
      <c r="Q70" s="98"/>
      <c r="R70" s="98"/>
      <c r="S70" s="98"/>
      <c r="T70" s="98"/>
      <c r="U70" s="98"/>
      <c r="V70" s="98"/>
      <c r="W70" s="98"/>
      <c r="X70" s="98"/>
      <c r="Y70" s="98"/>
    </row>
    <row r="71" spans="1:25" s="99" customFormat="1" ht="10.5">
      <c r="A71" s="92"/>
      <c r="B71" s="37" t="s">
        <v>212</v>
      </c>
      <c r="C71" s="93"/>
      <c r="D71" s="93"/>
      <c r="E71" s="93"/>
      <c r="F71" s="95"/>
      <c r="G71" s="95"/>
      <c r="H71" s="95"/>
      <c r="I71" s="95"/>
      <c r="J71" s="95"/>
      <c r="K71" s="95"/>
      <c r="L71" s="97"/>
      <c r="M71" s="97"/>
      <c r="N71" s="97"/>
      <c r="O71" s="95"/>
      <c r="P71" s="95"/>
      <c r="Q71" s="98"/>
      <c r="R71" s="98"/>
      <c r="S71" s="98"/>
      <c r="T71" s="98"/>
      <c r="U71" s="98"/>
      <c r="V71" s="98"/>
      <c r="W71" s="98"/>
      <c r="X71" s="98"/>
      <c r="Y71" s="98"/>
    </row>
    <row r="72" spans="1:25" s="99" customFormat="1" ht="10.5">
      <c r="A72" s="92"/>
      <c r="B72" s="116" t="s">
        <v>158</v>
      </c>
      <c r="C72" s="93"/>
      <c r="D72" s="93"/>
      <c r="E72" s="93"/>
      <c r="F72" s="95"/>
      <c r="G72" s="95"/>
      <c r="H72" s="95"/>
      <c r="I72" s="95"/>
      <c r="J72" s="95"/>
      <c r="K72" s="95"/>
      <c r="L72" s="97"/>
      <c r="M72" s="97"/>
      <c r="N72" s="97"/>
      <c r="O72" s="95"/>
      <c r="P72" s="95"/>
      <c r="Q72" s="98"/>
      <c r="R72" s="98"/>
      <c r="S72" s="98"/>
      <c r="T72" s="98"/>
      <c r="U72" s="98"/>
      <c r="V72" s="98"/>
      <c r="W72" s="98"/>
      <c r="X72" s="98"/>
      <c r="Y72" s="98"/>
    </row>
    <row r="73" spans="1:25" s="99" customFormat="1" ht="10.5">
      <c r="A73" s="92"/>
      <c r="B73" s="37" t="s">
        <v>159</v>
      </c>
      <c r="C73" s="93"/>
      <c r="D73" s="93"/>
      <c r="E73" s="93"/>
      <c r="F73" s="95"/>
      <c r="G73" s="95"/>
      <c r="H73" s="95"/>
      <c r="I73" s="95"/>
      <c r="J73" s="95"/>
      <c r="K73" s="95"/>
      <c r="L73" s="97"/>
      <c r="M73" s="97"/>
      <c r="N73" s="97"/>
      <c r="O73" s="93"/>
      <c r="P73" s="95"/>
      <c r="Q73" s="98"/>
      <c r="R73" s="98"/>
      <c r="S73" s="98"/>
      <c r="T73" s="98"/>
      <c r="U73" s="98"/>
      <c r="V73" s="98"/>
      <c r="W73" s="98"/>
      <c r="X73" s="98"/>
      <c r="Y73" s="98"/>
    </row>
    <row r="74" spans="1:25" s="99" customFormat="1" ht="10.5">
      <c r="A74" s="92"/>
      <c r="B74" s="50" t="s">
        <v>160</v>
      </c>
      <c r="C74" s="93"/>
      <c r="D74" s="93"/>
      <c r="E74" s="93"/>
      <c r="F74" s="95"/>
      <c r="G74" s="95"/>
      <c r="H74" s="95"/>
      <c r="I74" s="95"/>
      <c r="J74" s="95"/>
      <c r="K74" s="95"/>
      <c r="L74" s="97"/>
      <c r="M74" s="97"/>
      <c r="N74" s="97"/>
      <c r="O74" s="95"/>
      <c r="P74" s="95"/>
      <c r="Q74" s="98"/>
      <c r="R74" s="98"/>
      <c r="S74" s="98"/>
      <c r="T74" s="98"/>
      <c r="U74" s="98"/>
      <c r="V74" s="98"/>
      <c r="W74" s="98"/>
      <c r="X74" s="98"/>
      <c r="Y74" s="98"/>
    </row>
    <row r="75" spans="1:25" s="99" customFormat="1" ht="10.5">
      <c r="A75" s="92"/>
      <c r="B75" s="50" t="s">
        <v>190</v>
      </c>
      <c r="C75" s="93"/>
      <c r="D75" s="93"/>
      <c r="E75" s="93"/>
      <c r="F75" s="95"/>
      <c r="G75" s="95"/>
      <c r="H75" s="95"/>
      <c r="I75" s="95"/>
      <c r="J75" s="95"/>
      <c r="K75" s="95"/>
      <c r="L75" s="97"/>
      <c r="M75" s="97"/>
      <c r="N75" s="97"/>
      <c r="O75" s="95"/>
      <c r="P75" s="95"/>
      <c r="Q75" s="98"/>
      <c r="R75" s="98"/>
      <c r="S75" s="98"/>
      <c r="T75" s="98"/>
      <c r="U75" s="98"/>
      <c r="V75" s="98"/>
      <c r="W75" s="98"/>
      <c r="X75" s="98"/>
      <c r="Y75" s="98"/>
    </row>
    <row r="76" spans="1:25" s="99" customFormat="1" ht="10.5">
      <c r="A76" s="92"/>
      <c r="B76" s="50" t="s">
        <v>161</v>
      </c>
      <c r="C76" s="93"/>
      <c r="D76" s="93"/>
      <c r="E76" s="93"/>
      <c r="F76" s="95"/>
      <c r="G76" s="95"/>
      <c r="H76" s="95"/>
      <c r="I76" s="95"/>
      <c r="J76" s="95"/>
      <c r="K76" s="95"/>
      <c r="L76" s="97"/>
      <c r="M76" s="97"/>
      <c r="N76" s="97"/>
      <c r="O76" s="95"/>
      <c r="P76" s="95"/>
      <c r="Q76" s="98"/>
      <c r="R76" s="98"/>
      <c r="S76" s="98"/>
      <c r="T76" s="98"/>
      <c r="U76" s="98"/>
      <c r="V76" s="98"/>
      <c r="W76" s="98"/>
      <c r="X76" s="98"/>
      <c r="Y76" s="98"/>
    </row>
    <row r="77" spans="1:25">
      <c r="A77" s="59"/>
      <c r="B77" s="37" t="s">
        <v>226</v>
      </c>
      <c r="C77" s="37"/>
      <c r="D77" s="37"/>
      <c r="E77" s="37"/>
      <c r="F77" s="80"/>
      <c r="G77" s="80"/>
      <c r="H77" s="80"/>
      <c r="I77" s="80"/>
      <c r="J77" s="80"/>
      <c r="K77" s="80"/>
      <c r="L77" s="46"/>
      <c r="M77" s="46"/>
      <c r="N77" s="46"/>
      <c r="O77" s="80"/>
      <c r="P77" s="80"/>
      <c r="Q77" s="39"/>
      <c r="R77" s="39"/>
      <c r="S77" s="39"/>
      <c r="T77" s="39"/>
      <c r="U77" s="39"/>
      <c r="V77" s="39"/>
      <c r="W77" s="39"/>
      <c r="X77" s="39"/>
      <c r="Y77" s="39"/>
    </row>
    <row r="78" spans="1:25">
      <c r="B78" s="266" t="s">
        <v>263</v>
      </c>
      <c r="C78" s="39"/>
      <c r="D78" s="39"/>
      <c r="E78" s="39"/>
      <c r="F78" s="80"/>
      <c r="G78" s="80"/>
      <c r="H78" s="80"/>
      <c r="I78" s="80"/>
      <c r="J78" s="80"/>
      <c r="K78" s="80"/>
      <c r="L78" s="46"/>
      <c r="M78" s="46"/>
      <c r="N78" s="46"/>
      <c r="O78" s="80"/>
      <c r="P78" s="80"/>
      <c r="Q78" s="39"/>
      <c r="R78" s="39"/>
      <c r="S78" s="39"/>
      <c r="T78" s="39"/>
      <c r="U78" s="39"/>
      <c r="V78" s="39"/>
      <c r="W78" s="39"/>
      <c r="X78" s="39"/>
      <c r="Y78" s="39"/>
    </row>
    <row r="79" spans="1:25">
      <c r="A79" s="259"/>
    </row>
  </sheetData>
  <mergeCells count="53">
    <mergeCell ref="D4:D5"/>
    <mergeCell ref="E4:E5"/>
    <mergeCell ref="D14:D15"/>
    <mergeCell ref="E14:E15"/>
    <mergeCell ref="F4:F5"/>
    <mergeCell ref="H4:H5"/>
    <mergeCell ref="F33:F34"/>
    <mergeCell ref="G33:G34"/>
    <mergeCell ref="H33:H34"/>
    <mergeCell ref="L14:L15"/>
    <mergeCell ref="L4:L5"/>
    <mergeCell ref="F14:F15"/>
    <mergeCell ref="G4:G5"/>
    <mergeCell ref="G14:G15"/>
    <mergeCell ref="H14:H15"/>
    <mergeCell ref="I4:I5"/>
    <mergeCell ref="I14:I15"/>
    <mergeCell ref="D45:D46"/>
    <mergeCell ref="E45:E46"/>
    <mergeCell ref="L33:L34"/>
    <mergeCell ref="D50:D51"/>
    <mergeCell ref="E50:E51"/>
    <mergeCell ref="D33:D34"/>
    <mergeCell ref="E33:E34"/>
    <mergeCell ref="D41:D42"/>
    <mergeCell ref="E41:E42"/>
    <mergeCell ref="F41:F42"/>
    <mergeCell ref="G41:G42"/>
    <mergeCell ref="H41:H42"/>
    <mergeCell ref="I41:I42"/>
    <mergeCell ref="M33:M34"/>
    <mergeCell ref="N33:N34"/>
    <mergeCell ref="F45:F46"/>
    <mergeCell ref="G45:G46"/>
    <mergeCell ref="H45:H46"/>
    <mergeCell ref="I45:I46"/>
    <mergeCell ref="K45:K46"/>
    <mergeCell ref="L45:L46"/>
    <mergeCell ref="N45:N46"/>
    <mergeCell ref="I33:I34"/>
    <mergeCell ref="K33:K34"/>
    <mergeCell ref="K41:K42"/>
    <mergeCell ref="L41:L42"/>
    <mergeCell ref="O50:O51"/>
    <mergeCell ref="P50:P51"/>
    <mergeCell ref="M50:M51"/>
    <mergeCell ref="N50:N51"/>
    <mergeCell ref="F50:F51"/>
    <mergeCell ref="G50:G51"/>
    <mergeCell ref="H50:H51"/>
    <mergeCell ref="I50:I51"/>
    <mergeCell ref="K50:K51"/>
    <mergeCell ref="L50:L51"/>
  </mergeCells>
  <conditionalFormatting sqref="L35:L38 K30:K31 N30:P32 I30">
    <cfRule type="expression" dxfId="278" priority="155">
      <formula>#REF!=0</formula>
    </cfRule>
  </conditionalFormatting>
  <conditionalFormatting sqref="F22:G24 H19:I24 F25:H25 F31:F32 C23:C25 J22:J25 C30:D30 C40 H40:J40 F39:F40 M31:M40 C10 M2:M15 G10:G11 F6:F10 G52 I50:J52 I56:J56 C55 J30 F30:H30 H29:M29 C29 F29">
    <cfRule type="expression" dxfId="277" priority="290">
      <formula>J2=0</formula>
    </cfRule>
  </conditionalFormatting>
  <conditionalFormatting sqref="C50:C52">
    <cfRule type="expression" dxfId="276" priority="286">
      <formula>J50=0</formula>
    </cfRule>
  </conditionalFormatting>
  <conditionalFormatting sqref="D3:D8 D45:D46 D10:D11 D52 D37 B3 D32:D34 D13:D18 B13 B32 B49 B52 D20:D25">
    <cfRule type="expression" dxfId="275" priority="285">
      <formula>N3=0</formula>
    </cfRule>
  </conditionalFormatting>
  <conditionalFormatting sqref="E52">
    <cfRule type="expression" dxfId="274" priority="287">
      <formula>O51=0</formula>
    </cfRule>
  </conditionalFormatting>
  <conditionalFormatting sqref="E2">
    <cfRule type="expression" dxfId="273" priority="284">
      <formula>L2=0</formula>
    </cfRule>
  </conditionalFormatting>
  <conditionalFormatting sqref="E47 K25 O25:P25 K40 K43 N10:P18 F55">
    <cfRule type="expression" dxfId="272" priority="283">
      <formula>#REF!=0</formula>
    </cfRule>
  </conditionalFormatting>
  <conditionalFormatting sqref="E48 N25 D40:E40 N40:P43 G40">
    <cfRule type="expression" dxfId="271" priority="282">
      <formula>#REF!=0</formula>
    </cfRule>
  </conditionalFormatting>
  <conditionalFormatting sqref="E49 I25 B40">
    <cfRule type="expression" dxfId="270" priority="281">
      <formula>#REF!=0</formula>
    </cfRule>
  </conditionalFormatting>
  <conditionalFormatting sqref="E9">
    <cfRule type="expression" dxfId="269" priority="279">
      <formula>L9=0</formula>
    </cfRule>
  </conditionalFormatting>
  <conditionalFormatting sqref="E19">
    <cfRule type="expression" dxfId="268" priority="278">
      <formula>L19=0</formula>
    </cfRule>
  </conditionalFormatting>
  <conditionalFormatting sqref="E35:E36">
    <cfRule type="expression" dxfId="267" priority="277">
      <formula>L35=0</formula>
    </cfRule>
  </conditionalFormatting>
  <conditionalFormatting sqref="E3:E8 E45:E46 E32:E34 E13:E18 E30 E20:E25 E10:E11">
    <cfRule type="expression" dxfId="266" priority="288">
      <formula>O3=0</formula>
    </cfRule>
  </conditionalFormatting>
  <conditionalFormatting sqref="D51">
    <cfRule type="expression" dxfId="265" priority="289">
      <formula>P50=0</formula>
    </cfRule>
  </conditionalFormatting>
  <conditionalFormatting sqref="D2">
    <cfRule type="expression" dxfId="264" priority="276">
      <formula>K2=0</formula>
    </cfRule>
  </conditionalFormatting>
  <conditionalFormatting sqref="C2:C8 C13:C18 C39 C31 C21">
    <cfRule type="expression" dxfId="263" priority="275">
      <formula>J2=0</formula>
    </cfRule>
  </conditionalFormatting>
  <conditionalFormatting sqref="C45:C47 C49">
    <cfRule type="expression" dxfId="262" priority="273">
      <formula>#REF!=0</formula>
    </cfRule>
  </conditionalFormatting>
  <conditionalFormatting sqref="C48">
    <cfRule type="expression" dxfId="261" priority="272">
      <formula>#REF!=0</formula>
    </cfRule>
  </conditionalFormatting>
  <conditionalFormatting sqref="D47:D49">
    <cfRule type="expression" dxfId="260" priority="270">
      <formula>#REF!=0</formula>
    </cfRule>
  </conditionalFormatting>
  <conditionalFormatting sqref="D9">
    <cfRule type="expression" dxfId="259" priority="269">
      <formula>K9=0</formula>
    </cfRule>
  </conditionalFormatting>
  <conditionalFormatting sqref="D19">
    <cfRule type="expression" dxfId="258" priority="268">
      <formula>K19=0</formula>
    </cfRule>
  </conditionalFormatting>
  <conditionalFormatting sqref="D35:D36">
    <cfRule type="expression" dxfId="257" priority="266">
      <formula>K35=0</formula>
    </cfRule>
  </conditionalFormatting>
  <conditionalFormatting sqref="C11">
    <cfRule type="expression" dxfId="256" priority="264">
      <formula>J11=0</formula>
    </cfRule>
  </conditionalFormatting>
  <conditionalFormatting sqref="C9">
    <cfRule type="expression" dxfId="255" priority="265">
      <formula>J9=0</formula>
    </cfRule>
  </conditionalFormatting>
  <conditionalFormatting sqref="C22">
    <cfRule type="expression" dxfId="254" priority="263">
      <formula>J22=0</formula>
    </cfRule>
  </conditionalFormatting>
  <conditionalFormatting sqref="C19">
    <cfRule type="expression" dxfId="253" priority="262">
      <formula>J19=0</formula>
    </cfRule>
  </conditionalFormatting>
  <conditionalFormatting sqref="C34:C35 C38">
    <cfRule type="expression" dxfId="252" priority="261">
      <formula>J34=0</formula>
    </cfRule>
  </conditionalFormatting>
  <conditionalFormatting sqref="C32">
    <cfRule type="expression" dxfId="251" priority="259">
      <formula>J32=0</formula>
    </cfRule>
  </conditionalFormatting>
  <conditionalFormatting sqref="C33">
    <cfRule type="expression" dxfId="250" priority="258">
      <formula>J33=0</formula>
    </cfRule>
  </conditionalFormatting>
  <conditionalFormatting sqref="D39:E39">
    <cfRule type="expression" dxfId="249" priority="253">
      <formula>#REF!=0</formula>
    </cfRule>
  </conditionalFormatting>
  <conditionalFormatting sqref="D43:E43">
    <cfRule type="expression" dxfId="248" priority="252">
      <formula>#REF!=0</formula>
    </cfRule>
  </conditionalFormatting>
  <conditionalFormatting sqref="D31:E31">
    <cfRule type="expression" dxfId="247" priority="251">
      <formula>#REF!=0</formula>
    </cfRule>
  </conditionalFormatting>
  <conditionalFormatting sqref="D29:E29">
    <cfRule type="expression" dxfId="246" priority="249">
      <formula>#REF!=0</formula>
    </cfRule>
  </conditionalFormatting>
  <conditionalFormatting sqref="D12:E12">
    <cfRule type="expression" dxfId="245" priority="247">
      <formula>#REF!=0</formula>
    </cfRule>
  </conditionalFormatting>
  <conditionalFormatting sqref="C12">
    <cfRule type="expression" dxfId="244" priority="246">
      <formula>#REF!=0</formula>
    </cfRule>
  </conditionalFormatting>
  <conditionalFormatting sqref="B12">
    <cfRule type="expression" dxfId="243" priority="245">
      <formula>#REF!=0</formula>
    </cfRule>
  </conditionalFormatting>
  <conditionalFormatting sqref="B29">
    <cfRule type="expression" dxfId="242" priority="244">
      <formula>#REF!=0</formula>
    </cfRule>
  </conditionalFormatting>
  <conditionalFormatting sqref="B31">
    <cfRule type="expression" dxfId="241" priority="243">
      <formula>#REF!=0</formula>
    </cfRule>
  </conditionalFormatting>
  <conditionalFormatting sqref="B39">
    <cfRule type="expression" dxfId="240" priority="242">
      <formula>#REF!=0</formula>
    </cfRule>
  </conditionalFormatting>
  <conditionalFormatting sqref="B54 B48">
    <cfRule type="expression" dxfId="239" priority="241">
      <formula>#REF!=0</formula>
    </cfRule>
  </conditionalFormatting>
  <conditionalFormatting sqref="G32:J32 H31:J31 H33:J34">
    <cfRule type="expression" dxfId="238" priority="240">
      <formula>N31=0</formula>
    </cfRule>
  </conditionalFormatting>
  <conditionalFormatting sqref="H9 H2:J8 H10:J18 H39:J39 M50:M52 J20:J21 J37 H35:H38 H43 J41:J43">
    <cfRule type="expression" dxfId="237" priority="232">
      <formula>O2=0</formula>
    </cfRule>
  </conditionalFormatting>
  <conditionalFormatting sqref="M31">
    <cfRule type="expression" dxfId="236" priority="231">
      <formula>T31=0</formula>
    </cfRule>
  </conditionalFormatting>
  <conditionalFormatting sqref="H37">
    <cfRule type="expression" dxfId="235" priority="230">
      <formula>O37=0</formula>
    </cfRule>
  </conditionalFormatting>
  <conditionalFormatting sqref="M37">
    <cfRule type="expression" dxfId="234" priority="229">
      <formula>T37=0</formula>
    </cfRule>
  </conditionalFormatting>
  <conditionalFormatting sqref="K39 N39:P39 K50:K52 K11:K18 N50:N52">
    <cfRule type="expression" dxfId="233" priority="233">
      <formula>#REF!=0</formula>
    </cfRule>
  </conditionalFormatting>
  <conditionalFormatting sqref="L2 L4:L8 L20 L33:L34 L11:L18 L50:L51 L22:L25 L31 L39:L40 L43 N29:P29">
    <cfRule type="expression" dxfId="232" priority="234">
      <formula>R2=0</formula>
    </cfRule>
  </conditionalFormatting>
  <conditionalFormatting sqref="K2 K20 K33:K34 K37 K4:K8">
    <cfRule type="expression" dxfId="231" priority="235">
      <formula>#REF!=0</formula>
    </cfRule>
  </conditionalFormatting>
  <conditionalFormatting sqref="L3">
    <cfRule type="expression" dxfId="230" priority="227">
      <formula>R3=0</formula>
    </cfRule>
  </conditionalFormatting>
  <conditionalFormatting sqref="K3">
    <cfRule type="expression" dxfId="229" priority="228">
      <formula>#REF!=0</formula>
    </cfRule>
  </conditionalFormatting>
  <conditionalFormatting sqref="L10">
    <cfRule type="expression" dxfId="228" priority="225">
      <formula>R10=0</formula>
    </cfRule>
  </conditionalFormatting>
  <conditionalFormatting sqref="K10">
    <cfRule type="expression" dxfId="227" priority="226">
      <formula>#REF!=0</formula>
    </cfRule>
  </conditionalFormatting>
  <conditionalFormatting sqref="L21">
    <cfRule type="expression" dxfId="226" priority="223">
      <formula>R21=0</formula>
    </cfRule>
  </conditionalFormatting>
  <conditionalFormatting sqref="K21">
    <cfRule type="expression" dxfId="225" priority="224">
      <formula>#REF!=0</formula>
    </cfRule>
  </conditionalFormatting>
  <conditionalFormatting sqref="L32">
    <cfRule type="expression" dxfId="224" priority="221">
      <formula>R32=0</formula>
    </cfRule>
  </conditionalFormatting>
  <conditionalFormatting sqref="K32">
    <cfRule type="expression" dxfId="223" priority="222">
      <formula>#REF!=0</formula>
    </cfRule>
  </conditionalFormatting>
  <conditionalFormatting sqref="N2:P8 N20:P21 N37:P37">
    <cfRule type="expression" dxfId="222" priority="236">
      <formula>#REF!=0</formula>
    </cfRule>
  </conditionalFormatting>
  <conditionalFormatting sqref="N22:P24">
    <cfRule type="expression" dxfId="221" priority="237">
      <formula>P22=0</formula>
    </cfRule>
  </conditionalFormatting>
  <conditionalFormatting sqref="H45:P47 H49:P49">
    <cfRule type="expression" dxfId="220" priority="213">
      <formula>#REF!=0</formula>
    </cfRule>
  </conditionalFormatting>
  <conditionalFormatting sqref="O44:P44">
    <cfRule type="expression" dxfId="219" priority="212">
      <formula>#REF!=0</formula>
    </cfRule>
  </conditionalFormatting>
  <conditionalFormatting sqref="H48:P48">
    <cfRule type="expression" dxfId="218" priority="211">
      <formula>#REF!=0</formula>
    </cfRule>
  </conditionalFormatting>
  <conditionalFormatting sqref="N9">
    <cfRule type="expression" dxfId="217" priority="210">
      <formula>U9=0</formula>
    </cfRule>
  </conditionalFormatting>
  <conditionalFormatting sqref="O9">
    <cfRule type="expression" dxfId="216" priority="209">
      <formula>V9=0</formula>
    </cfRule>
  </conditionalFormatting>
  <conditionalFormatting sqref="J19 L19">
    <cfRule type="expression" dxfId="215" priority="208">
      <formula>Q19=0</formula>
    </cfRule>
  </conditionalFormatting>
  <conditionalFormatting sqref="N19:P19">
    <cfRule type="expression" dxfId="214" priority="207">
      <formula>U19=0</formula>
    </cfRule>
  </conditionalFormatting>
  <conditionalFormatting sqref="J38:K38">
    <cfRule type="expression" dxfId="213" priority="203">
      <formula>Q38=0</formula>
    </cfRule>
  </conditionalFormatting>
  <conditionalFormatting sqref="N38:P38">
    <cfRule type="expression" dxfId="212" priority="202">
      <formula>U38=0</formula>
    </cfRule>
  </conditionalFormatting>
  <conditionalFormatting sqref="N9:P9">
    <cfRule type="expression" dxfId="211" priority="201">
      <formula>U9=0</formula>
    </cfRule>
  </conditionalFormatting>
  <conditionalFormatting sqref="I9 K9:L9">
    <cfRule type="expression" dxfId="210" priority="200">
      <formula>P9=0</formula>
    </cfRule>
  </conditionalFormatting>
  <conditionalFormatting sqref="K22:K24">
    <cfRule type="expression" dxfId="209" priority="197">
      <formula>#REF!=0</formula>
    </cfRule>
  </conditionalFormatting>
  <conditionalFormatting sqref="N35:P36">
    <cfRule type="expression" dxfId="208" priority="195">
      <formula>U35=0</formula>
    </cfRule>
  </conditionalFormatting>
  <conditionalFormatting sqref="I35:K35 I36 K36">
    <cfRule type="expression" dxfId="207" priority="194">
      <formula>P35=0</formula>
    </cfRule>
  </conditionalFormatting>
  <conditionalFormatting sqref="N33:P34">
    <cfRule type="expression" dxfId="206" priority="193">
      <formula>#REF!=0</formula>
    </cfRule>
  </conditionalFormatting>
  <conditionalFormatting sqref="G2:G8 G20:G21 G13:G18">
    <cfRule type="expression" dxfId="205" priority="192">
      <formula>N2=0</formula>
    </cfRule>
  </conditionalFormatting>
  <conditionalFormatting sqref="G47 G49">
    <cfRule type="expression" dxfId="204" priority="190">
      <formula>#REF!=0</formula>
    </cfRule>
  </conditionalFormatting>
  <conditionalFormatting sqref="G48">
    <cfRule type="expression" dxfId="203" priority="189">
      <formula>#REF!=0</formula>
    </cfRule>
  </conditionalFormatting>
  <conditionalFormatting sqref="G9">
    <cfRule type="expression" dxfId="202" priority="188">
      <formula>N9=0</formula>
    </cfRule>
  </conditionalFormatting>
  <conditionalFormatting sqref="G35:G38">
    <cfRule type="expression" dxfId="201" priority="186">
      <formula>N35=0</formula>
    </cfRule>
  </conditionalFormatting>
  <conditionalFormatting sqref="F2">
    <cfRule type="expression" dxfId="200" priority="185">
      <formula>M2=0</formula>
    </cfRule>
  </conditionalFormatting>
  <conditionalFormatting sqref="F43">
    <cfRule type="expression" dxfId="199" priority="179">
      <formula>M43=0</formula>
    </cfRule>
  </conditionalFormatting>
  <conditionalFormatting sqref="F4:F5 F37 F13:F21">
    <cfRule type="expression" dxfId="198" priority="184">
      <formula>M4=0</formula>
    </cfRule>
  </conditionalFormatting>
  <conditionalFormatting sqref="F47 F49">
    <cfRule type="expression" dxfId="197" priority="182">
      <formula>#REF!=0</formula>
    </cfRule>
  </conditionalFormatting>
  <conditionalFormatting sqref="F48">
    <cfRule type="expression" dxfId="196" priority="181">
      <formula>#REF!=0</formula>
    </cfRule>
  </conditionalFormatting>
  <conditionalFormatting sqref="G19">
    <cfRule type="expression" dxfId="195" priority="175">
      <formula>N19=0</formula>
    </cfRule>
  </conditionalFormatting>
  <conditionalFormatting sqref="F35">
    <cfRule type="expression" dxfId="194" priority="174">
      <formula>M35=0</formula>
    </cfRule>
  </conditionalFormatting>
  <conditionalFormatting sqref="F38">
    <cfRule type="expression" dxfId="193" priority="173">
      <formula>M38=0</formula>
    </cfRule>
  </conditionalFormatting>
  <conditionalFormatting sqref="F3">
    <cfRule type="expression" dxfId="192" priority="239">
      <formula>O3=0</formula>
    </cfRule>
  </conditionalFormatting>
  <conditionalFormatting sqref="F11">
    <cfRule type="expression" dxfId="191" priority="170">
      <formula>M11=0</formula>
    </cfRule>
  </conditionalFormatting>
  <conditionalFormatting sqref="K19">
    <cfRule type="expression" dxfId="190" priority="169">
      <formula>#REF!=0</formula>
    </cfRule>
  </conditionalFormatting>
  <conditionalFormatting sqref="J9">
    <cfRule type="expression" dxfId="189" priority="168">
      <formula>#REF!=0</formula>
    </cfRule>
  </conditionalFormatting>
  <conditionalFormatting sqref="I37:I38">
    <cfRule type="expression" dxfId="188" priority="165">
      <formula>#REF!=0</formula>
    </cfRule>
  </conditionalFormatting>
  <conditionalFormatting sqref="L52">
    <cfRule type="expression" dxfId="187" priority="164">
      <formula>#REF!=0</formula>
    </cfRule>
  </conditionalFormatting>
  <conditionalFormatting sqref="G39">
    <cfRule type="expression" dxfId="186" priority="162">
      <formula>#REF!=0</formula>
    </cfRule>
  </conditionalFormatting>
  <conditionalFormatting sqref="G43">
    <cfRule type="expression" dxfId="185" priority="161">
      <formula>#REF!=0</formula>
    </cfRule>
  </conditionalFormatting>
  <conditionalFormatting sqref="F12:G12">
    <cfRule type="expression" dxfId="184" priority="158">
      <formula>#REF!=0</formula>
    </cfRule>
  </conditionalFormatting>
  <conditionalFormatting sqref="F52">
    <cfRule type="expression" dxfId="183" priority="154">
      <formula>#REF!=0</formula>
    </cfRule>
  </conditionalFormatting>
  <conditionalFormatting sqref="E37">
    <cfRule type="expression" dxfId="182" priority="148">
      <formula>Q37=0</formula>
    </cfRule>
  </conditionalFormatting>
  <conditionalFormatting sqref="D38">
    <cfRule type="expression" dxfId="181" priority="147">
      <formula>P38=0</formula>
    </cfRule>
  </conditionalFormatting>
  <conditionalFormatting sqref="E38">
    <cfRule type="expression" dxfId="180" priority="146">
      <formula>Q38=0</formula>
    </cfRule>
  </conditionalFormatting>
  <conditionalFormatting sqref="G33:G34">
    <cfRule type="expression" dxfId="179" priority="145">
      <formula>N33=0</formula>
    </cfRule>
  </conditionalFormatting>
  <conditionalFormatting sqref="G45:G46">
    <cfRule type="expression" dxfId="178" priority="144">
      <formula>N45=0</formula>
    </cfRule>
  </conditionalFormatting>
  <conditionalFormatting sqref="G50:G51">
    <cfRule type="expression" dxfId="177" priority="143">
      <formula>N50=0</formula>
    </cfRule>
  </conditionalFormatting>
  <conditionalFormatting sqref="I27">
    <cfRule type="expression" dxfId="176" priority="126">
      <formula>#REF!=0</formula>
    </cfRule>
  </conditionalFormatting>
  <conditionalFormatting sqref="J27:L27 N27:P28 C27:H27">
    <cfRule type="expression" dxfId="175" priority="127">
      <formula>J27=0</formula>
    </cfRule>
  </conditionalFormatting>
  <conditionalFormatting sqref="C56">
    <cfRule type="expression" dxfId="174" priority="121">
      <formula>J56=0</formula>
    </cfRule>
  </conditionalFormatting>
  <conditionalFormatting sqref="D56">
    <cfRule type="expression" dxfId="173" priority="120">
      <formula>#REF!=0</formula>
    </cfRule>
  </conditionalFormatting>
  <conditionalFormatting sqref="B56">
    <cfRule type="expression" dxfId="172" priority="119">
      <formula>#REF!=0</formula>
    </cfRule>
  </conditionalFormatting>
  <conditionalFormatting sqref="M56">
    <cfRule type="expression" dxfId="171" priority="116">
      <formula>T56=0</formula>
    </cfRule>
  </conditionalFormatting>
  <conditionalFormatting sqref="L56">
    <cfRule type="expression" dxfId="170" priority="114">
      <formula>R56=0</formula>
    </cfRule>
  </conditionalFormatting>
  <conditionalFormatting sqref="K56">
    <cfRule type="expression" dxfId="169" priority="115">
      <formula>#REF!=0</formula>
    </cfRule>
  </conditionalFormatting>
  <conditionalFormatting sqref="N56">
    <cfRule type="expression" dxfId="168" priority="117">
      <formula>#REF!=0</formula>
    </cfRule>
  </conditionalFormatting>
  <conditionalFormatting sqref="F56">
    <cfRule type="expression" dxfId="167" priority="113">
      <formula>M56=0</formula>
    </cfRule>
  </conditionalFormatting>
  <conditionalFormatting sqref="L30">
    <cfRule type="expression" dxfId="166" priority="108">
      <formula>S30=0</formula>
    </cfRule>
  </conditionalFormatting>
  <conditionalFormatting sqref="F26:H26 C26 J26">
    <cfRule type="expression" dxfId="165" priority="100">
      <formula>J26=0</formula>
    </cfRule>
  </conditionalFormatting>
  <conditionalFormatting sqref="D26">
    <cfRule type="expression" dxfId="164" priority="98">
      <formula>P26=0</formula>
    </cfRule>
  </conditionalFormatting>
  <conditionalFormatting sqref="K26 O26:P26">
    <cfRule type="expression" dxfId="163" priority="97">
      <formula>#REF!=0</formula>
    </cfRule>
  </conditionalFormatting>
  <conditionalFormatting sqref="N26">
    <cfRule type="expression" dxfId="162" priority="96">
      <formula>#REF!=0</formula>
    </cfRule>
  </conditionalFormatting>
  <conditionalFormatting sqref="I26">
    <cfRule type="expression" dxfId="161" priority="95">
      <formula>#REF!=0</formula>
    </cfRule>
  </conditionalFormatting>
  <conditionalFormatting sqref="E26">
    <cfRule type="expression" dxfId="160" priority="99">
      <formula>O26=0</formula>
    </cfRule>
  </conditionalFormatting>
  <conditionalFormatting sqref="L26">
    <cfRule type="expression" dxfId="159" priority="94">
      <formula>R26=0</formula>
    </cfRule>
  </conditionalFormatting>
  <conditionalFormatting sqref="C36">
    <cfRule type="expression" dxfId="158" priority="92">
      <formula>J36=0</formula>
    </cfRule>
  </conditionalFormatting>
  <conditionalFormatting sqref="C36">
    <cfRule type="expression" dxfId="157" priority="91">
      <formula>J36=0</formula>
    </cfRule>
  </conditionalFormatting>
  <conditionalFormatting sqref="F36">
    <cfRule type="expression" dxfId="156" priority="87">
      <formula>M36=0</formula>
    </cfRule>
  </conditionalFormatting>
  <conditionalFormatting sqref="D41:D42">
    <cfRule type="expression" dxfId="155" priority="84">
      <formula>P41=0</formula>
    </cfRule>
  </conditionalFormatting>
  <conditionalFormatting sqref="E41:E42">
    <cfRule type="expression" dxfId="154" priority="85">
      <formula>O41=0</formula>
    </cfRule>
  </conditionalFormatting>
  <conditionalFormatting sqref="H41:I42">
    <cfRule type="expression" dxfId="153" priority="83">
      <formula>O41=0</formula>
    </cfRule>
  </conditionalFormatting>
  <conditionalFormatting sqref="G41:G42">
    <cfRule type="expression" dxfId="152" priority="82">
      <formula>N41=0</formula>
    </cfRule>
  </conditionalFormatting>
  <conditionalFormatting sqref="C42">
    <cfRule type="expression" dxfId="151" priority="81">
      <formula>J43=0</formula>
    </cfRule>
  </conditionalFormatting>
  <conditionalFormatting sqref="C41">
    <cfRule type="expression" dxfId="150" priority="80">
      <formula>J42=0</formula>
    </cfRule>
  </conditionalFormatting>
  <conditionalFormatting sqref="F33:F34">
    <cfRule type="expression" dxfId="149" priority="79">
      <formula>M33=0</formula>
    </cfRule>
  </conditionalFormatting>
  <conditionalFormatting sqref="F41:F42">
    <cfRule type="expression" dxfId="148" priority="78">
      <formula>M41=0</formula>
    </cfRule>
  </conditionalFormatting>
  <conditionalFormatting sqref="F45:F46">
    <cfRule type="expression" dxfId="147" priority="77">
      <formula>M45=0</formula>
    </cfRule>
  </conditionalFormatting>
  <conditionalFormatting sqref="F50:F51">
    <cfRule type="expression" dxfId="146" priority="76">
      <formula>M50=0</formula>
    </cfRule>
  </conditionalFormatting>
  <conditionalFormatting sqref="C44">
    <cfRule type="expression" dxfId="145" priority="75">
      <formula>J44=0</formula>
    </cfRule>
  </conditionalFormatting>
  <conditionalFormatting sqref="D44:E44">
    <cfRule type="expression" dxfId="144" priority="74">
      <formula>#REF!=0</formula>
    </cfRule>
  </conditionalFormatting>
  <conditionalFormatting sqref="B44">
    <cfRule type="expression" dxfId="143" priority="73">
      <formula>#REF!=0</formula>
    </cfRule>
  </conditionalFormatting>
  <conditionalFormatting sqref="M44">
    <cfRule type="expression" dxfId="142" priority="72">
      <formula>T44=0</formula>
    </cfRule>
  </conditionalFormatting>
  <conditionalFormatting sqref="H44:J44">
    <cfRule type="expression" dxfId="141" priority="69">
      <formula>O44=0</formula>
    </cfRule>
  </conditionalFormatting>
  <conditionalFormatting sqref="K44 N44">
    <cfRule type="expression" dxfId="140" priority="70">
      <formula>#REF!=0</formula>
    </cfRule>
  </conditionalFormatting>
  <conditionalFormatting sqref="L44">
    <cfRule type="expression" dxfId="139" priority="71">
      <formula>R44=0</formula>
    </cfRule>
  </conditionalFormatting>
  <conditionalFormatting sqref="F44">
    <cfRule type="expression" dxfId="138" priority="68">
      <formula>M44=0</formula>
    </cfRule>
  </conditionalFormatting>
  <conditionalFormatting sqref="G44">
    <cfRule type="expression" dxfId="137" priority="67">
      <formula>#REF!=0</formula>
    </cfRule>
  </conditionalFormatting>
  <conditionalFormatting sqref="I43">
    <cfRule type="expression" dxfId="136" priority="66">
      <formula>#REF!=0</formula>
    </cfRule>
  </conditionalFormatting>
  <conditionalFormatting sqref="K41:K42">
    <cfRule type="expression" dxfId="135" priority="65">
      <formula>#REF!=0</formula>
    </cfRule>
  </conditionalFormatting>
  <conditionalFormatting sqref="L41:L42">
    <cfRule type="expression" dxfId="134" priority="64">
      <formula>S41=0</formula>
    </cfRule>
  </conditionalFormatting>
  <conditionalFormatting sqref="M41:M42">
    <cfRule type="expression" dxfId="133" priority="63">
      <formula>#REF!=0</formula>
    </cfRule>
  </conditionalFormatting>
  <conditionalFormatting sqref="J36">
    <cfRule type="expression" dxfId="132" priority="62">
      <formula>Q36=0</formula>
    </cfRule>
  </conditionalFormatting>
  <conditionalFormatting sqref="G31">
    <cfRule type="expression" dxfId="131" priority="59">
      <formula>#REF!=0</formula>
    </cfRule>
  </conditionalFormatting>
  <conditionalFormatting sqref="I55">
    <cfRule type="expression" dxfId="130" priority="52">
      <formula>#REF!=0</formula>
    </cfRule>
  </conditionalFormatting>
  <conditionalFormatting sqref="K55">
    <cfRule type="expression" dxfId="129" priority="51">
      <formula>#REF!=0</formula>
    </cfRule>
  </conditionalFormatting>
  <conditionalFormatting sqref="L55">
    <cfRule type="expression" dxfId="128" priority="50">
      <formula>#REF!=0</formula>
    </cfRule>
  </conditionalFormatting>
  <conditionalFormatting sqref="C20">
    <cfRule type="expression" dxfId="127" priority="49">
      <formula>J20=0</formula>
    </cfRule>
  </conditionalFormatting>
  <conditionalFormatting sqref="O56:P56">
    <cfRule type="expression" dxfId="126" priority="47">
      <formula>#REF!=0</formula>
    </cfRule>
  </conditionalFormatting>
  <conditionalFormatting sqref="E51">
    <cfRule type="expression" dxfId="125" priority="291">
      <formula>#REF!=0</formula>
    </cfRule>
  </conditionalFormatting>
  <conditionalFormatting sqref="H51:H52 H56">
    <cfRule type="expression" dxfId="124" priority="294">
      <formula>O50=0</formula>
    </cfRule>
  </conditionalFormatting>
  <conditionalFormatting sqref="H50">
    <cfRule type="expression" dxfId="123" priority="297">
      <formula>#REF!=0</formula>
    </cfRule>
  </conditionalFormatting>
  <conditionalFormatting sqref="P50:P52">
    <cfRule type="expression" dxfId="122" priority="44">
      <formula>W50=0</formula>
    </cfRule>
  </conditionalFormatting>
  <conditionalFormatting sqref="O50:O51">
    <cfRule type="expression" dxfId="121" priority="41">
      <formula>U50=0</formula>
    </cfRule>
  </conditionalFormatting>
  <conditionalFormatting sqref="O52">
    <cfRule type="expression" dxfId="120" priority="40">
      <formula>#REF!=0</formula>
    </cfRule>
  </conditionalFormatting>
  <conditionalFormatting sqref="O55">
    <cfRule type="expression" dxfId="119" priority="38">
      <formula>#REF!=0</formula>
    </cfRule>
  </conditionalFormatting>
  <conditionalFormatting sqref="M55">
    <cfRule type="expression" dxfId="118" priority="37">
      <formula>#REF!=0</formula>
    </cfRule>
  </conditionalFormatting>
  <conditionalFormatting sqref="N55">
    <cfRule type="expression" dxfId="117" priority="36">
      <formula>#REF!=0</formula>
    </cfRule>
  </conditionalFormatting>
  <conditionalFormatting sqref="P55">
    <cfRule type="expression" dxfId="116" priority="35">
      <formula>#REF!=0</formula>
    </cfRule>
  </conditionalFormatting>
  <conditionalFormatting sqref="C37">
    <cfRule type="expression" dxfId="115" priority="34">
      <formula>J37=0</formula>
    </cfRule>
  </conditionalFormatting>
  <conditionalFormatting sqref="C37">
    <cfRule type="expression" dxfId="114" priority="33">
      <formula>J37=0</formula>
    </cfRule>
  </conditionalFormatting>
  <conditionalFormatting sqref="E56">
    <cfRule type="expression" dxfId="113" priority="32">
      <formula>#REF!=0</formula>
    </cfRule>
  </conditionalFormatting>
  <conditionalFormatting sqref="G56">
    <cfRule type="expression" dxfId="112" priority="31">
      <formula>#REF!=0</formula>
    </cfRule>
  </conditionalFormatting>
  <conditionalFormatting sqref="E54">
    <cfRule type="expression" dxfId="111" priority="302">
      <formula>O52=0</formula>
    </cfRule>
  </conditionalFormatting>
  <conditionalFormatting sqref="E55">
    <cfRule type="expression" dxfId="110" priority="303">
      <formula>#REF!=0</formula>
    </cfRule>
  </conditionalFormatting>
  <conditionalFormatting sqref="K28 I28">
    <cfRule type="expression" dxfId="109" priority="17">
      <formula>#REF!=0</formula>
    </cfRule>
  </conditionalFormatting>
  <conditionalFormatting sqref="J28 G28">
    <cfRule type="expression" dxfId="108" priority="20">
      <formula>N28=0</formula>
    </cfRule>
  </conditionalFormatting>
  <conditionalFormatting sqref="L28">
    <cfRule type="expression" dxfId="107" priority="19">
      <formula>R28=0</formula>
    </cfRule>
  </conditionalFormatting>
  <conditionalFormatting sqref="F28">
    <cfRule type="expression" dxfId="106" priority="18">
      <formula>M28=0</formula>
    </cfRule>
  </conditionalFormatting>
  <conditionalFormatting sqref="D28">
    <cfRule type="expression" dxfId="105" priority="15">
      <formula>P28=0</formula>
    </cfRule>
  </conditionalFormatting>
  <conditionalFormatting sqref="E28">
    <cfRule type="expression" dxfId="104" priority="16">
      <formula>O28=0</formula>
    </cfRule>
  </conditionalFormatting>
  <conditionalFormatting sqref="C28">
    <cfRule type="expression" dxfId="103" priority="14">
      <formula>J28=0</formula>
    </cfRule>
  </conditionalFormatting>
  <conditionalFormatting sqref="C28">
    <cfRule type="expression" dxfId="102" priority="13">
      <formula>J28=0</formula>
    </cfRule>
  </conditionalFormatting>
  <conditionalFormatting sqref="H28">
    <cfRule type="expression" dxfId="101" priority="12">
      <formula>O28=0</formula>
    </cfRule>
  </conditionalFormatting>
  <conditionalFormatting sqref="G29">
    <cfRule type="expression" dxfId="100" priority="11">
      <formula>#REF!=0</formula>
    </cfRule>
  </conditionalFormatting>
  <conditionalFormatting sqref="B53">
    <cfRule type="expression" dxfId="99" priority="10">
      <formula>#REF!=0</formula>
    </cfRule>
  </conditionalFormatting>
  <conditionalFormatting sqref="O53">
    <cfRule type="expression" dxfId="98" priority="1">
      <formula>#REF!=0</formula>
    </cfRule>
  </conditionalFormatting>
  <conditionalFormatting sqref="E53">
    <cfRule type="expression" dxfId="97" priority="9">
      <formula>O49=0</formula>
    </cfRule>
  </conditionalFormatting>
  <conditionalFormatting sqref="C53">
    <cfRule type="expression" dxfId="96" priority="8">
      <formula>J53=0</formula>
    </cfRule>
  </conditionalFormatting>
  <conditionalFormatting sqref="F53">
    <cfRule type="expression" dxfId="95" priority="7">
      <formula>#REF!=0</formula>
    </cfRule>
  </conditionalFormatting>
  <conditionalFormatting sqref="M53 J53">
    <cfRule type="expression" dxfId="94" priority="5">
      <formula>Q53=0</formula>
    </cfRule>
  </conditionalFormatting>
  <conditionalFormatting sqref="N53 K53">
    <cfRule type="expression" dxfId="93" priority="6">
      <formula>#REF!=0</formula>
    </cfRule>
  </conditionalFormatting>
  <conditionalFormatting sqref="L53">
    <cfRule type="expression" dxfId="92" priority="4">
      <formula>#REF!=0</formula>
    </cfRule>
  </conditionalFormatting>
  <conditionalFormatting sqref="I53">
    <cfRule type="expression" dxfId="91" priority="3">
      <formula>#REF!=0</formula>
    </cfRule>
  </conditionalFormatting>
  <conditionalFormatting sqref="P53">
    <cfRule type="expression" dxfId="90" priority="2">
      <formula>W53=0</formula>
    </cfRule>
  </conditionalFormatting>
  <pageMargins left="0.7" right="0.7" top="0.75" bottom="0.75" header="0.3" footer="0.3"/>
  <pageSetup paperSize="8" scale="46" orientation="landscape" r:id="rId1"/>
  <headerFooter>
    <oddFooter>&amp;R&amp;1#&amp;"Arial Black"&amp;11&amp;K4099DAINTERNAL</oddFooter>
  </headerFooter>
  <customProperties>
    <customPr name="SheetOptions" r:id="rId2"/>
  </customProperties>
  <ignoredErrors>
    <ignoredError sqref="F6:F9 I25 I35:I36 K36:K38 I52 I6:I9 F30 K27 K35 F10:F11 I10:I24 L30" numberStoredAsText="1"/>
    <ignoredError sqref="D56:E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64"/>
  <sheetViews>
    <sheetView showGridLines="0" tabSelected="1" topLeftCell="A25" zoomScale="110" zoomScaleNormal="110" workbookViewId="0">
      <selection activeCell="X38" sqref="X38"/>
    </sheetView>
  </sheetViews>
  <sheetFormatPr defaultColWidth="8.85546875" defaultRowHeight="12.75"/>
  <cols>
    <col min="1" max="1" width="45.7109375" style="28" customWidth="1"/>
    <col min="2" max="2" width="9.28515625" style="28" customWidth="1"/>
    <col min="3" max="3" width="0.5703125" style="28" customWidth="1"/>
    <col min="4" max="4" width="9.28515625" style="28" customWidth="1"/>
    <col min="5" max="5" width="0.5703125" style="28" customWidth="1"/>
    <col min="6" max="6" width="9.28515625" style="28" customWidth="1"/>
    <col min="7" max="7" width="0.5703125" style="28" customWidth="1"/>
    <col min="8" max="8" width="9.28515625" style="103" customWidth="1"/>
    <col min="9" max="9" width="0.5703125" style="103" customWidth="1"/>
    <col min="10" max="10" width="9.28515625" style="28" customWidth="1"/>
    <col min="11" max="11" width="0.5703125" style="28" customWidth="1"/>
    <col min="12" max="12" width="9.28515625" style="28" customWidth="1"/>
    <col min="13" max="13" width="0.5703125" style="28" customWidth="1"/>
    <col min="14" max="14" width="9.28515625" style="103" customWidth="1"/>
    <col min="15" max="15" width="0.5703125" style="103" customWidth="1"/>
    <col min="16" max="16" width="9.28515625" style="103" customWidth="1"/>
    <col min="17" max="17" width="0.5703125" style="103" customWidth="1"/>
    <col min="18" max="18" width="9.28515625" style="28" customWidth="1"/>
    <col min="19" max="19" width="0.5703125" style="28" customWidth="1"/>
    <col min="20" max="20" width="9.28515625" style="28" customWidth="1"/>
    <col min="21" max="21" width="0.5703125" style="28" customWidth="1"/>
    <col min="22" max="22" width="9.28515625" style="28" customWidth="1"/>
    <col min="23" max="23" width="0.5703125" style="28" customWidth="1"/>
    <col min="24" max="24" width="9.28515625" style="28" customWidth="1"/>
    <col min="25" max="25" width="0.5703125" style="28" customWidth="1"/>
    <col min="26" max="26" width="9.28515625" style="28" customWidth="1"/>
    <col min="27" max="27" width="0.5703125" style="28" customWidth="1"/>
    <col min="28" max="28" width="9.28515625" style="28" customWidth="1"/>
    <col min="29" max="29" width="0.5703125" style="28" customWidth="1"/>
    <col min="30" max="30" width="9.28515625" style="28" customWidth="1"/>
    <col min="31" max="31" width="0.5703125" style="28" customWidth="1"/>
    <col min="32" max="32" width="9.28515625" style="28" customWidth="1"/>
    <col min="33" max="33" width="0.5703125" style="28" customWidth="1"/>
    <col min="34" max="34" width="9.28515625" style="28" hidden="1" customWidth="1"/>
    <col min="35" max="35" width="0.5703125" style="28" hidden="1" customWidth="1"/>
    <col min="36" max="36" width="9.28515625" style="28" hidden="1" customWidth="1"/>
    <col min="37" max="37" width="0.5703125" style="28" hidden="1" customWidth="1"/>
    <col min="38" max="38" width="9.28515625" style="28" hidden="1" customWidth="1"/>
    <col min="39" max="39" width="0.5703125" style="28" hidden="1" customWidth="1"/>
    <col min="40" max="40" width="9.28515625" style="28" hidden="1" customWidth="1"/>
    <col min="41" max="41" width="0.5703125" style="28" hidden="1" customWidth="1"/>
    <col min="42" max="42" width="9.28515625" style="28" customWidth="1"/>
    <col min="43" max="43" width="0.5703125" style="28" customWidth="1"/>
    <col min="44" max="44" width="9.28515625" style="28" customWidth="1"/>
    <col min="45" max="45" width="0.5703125" style="28" customWidth="1"/>
    <col min="46" max="46" width="9.28515625" style="28" customWidth="1"/>
    <col min="47" max="47" width="0.5703125" style="28" customWidth="1"/>
    <col min="48" max="48" width="9.28515625" style="28" customWidth="1"/>
    <col min="49" max="49" width="0.5703125" style="28" customWidth="1"/>
    <col min="50" max="50" width="9.28515625" style="28" customWidth="1"/>
    <col min="51" max="51" width="0.5703125" style="28" customWidth="1"/>
    <col min="52" max="52" width="9.28515625" style="28" customWidth="1"/>
    <col min="53" max="53" width="0.5703125" style="28" customWidth="1"/>
    <col min="54" max="54" width="9.28515625" style="28" customWidth="1"/>
    <col min="55" max="55" width="0.5703125" style="28" customWidth="1"/>
    <col min="56" max="56" width="9.28515625" style="28" customWidth="1"/>
    <col min="57" max="57" width="0.5703125" style="28" customWidth="1"/>
    <col min="58" max="58" width="9.28515625" style="28" customWidth="1"/>
    <col min="59" max="59" width="0.5703125" style="28" customWidth="1"/>
    <col min="60" max="60" width="9.28515625" style="28" customWidth="1"/>
    <col min="61" max="61" width="0.5703125" style="28" customWidth="1"/>
    <col min="62" max="62" width="9.28515625" style="28" customWidth="1"/>
    <col min="63" max="63" width="0.5703125" style="28" customWidth="1"/>
    <col min="64" max="64" width="9.28515625" style="28" customWidth="1"/>
    <col min="65" max="65" width="0.5703125" style="28" customWidth="1"/>
    <col min="66" max="66" width="9.28515625" style="28" customWidth="1"/>
    <col min="67" max="67" width="0.5703125" style="28" customWidth="1"/>
    <col min="68" max="16384" width="8.85546875" style="2"/>
  </cols>
  <sheetData>
    <row r="1" spans="1:70">
      <c r="A1" s="1"/>
      <c r="B1" s="1"/>
      <c r="C1" s="1"/>
      <c r="D1" s="1"/>
      <c r="E1" s="1"/>
      <c r="F1" s="1"/>
      <c r="G1" s="1"/>
      <c r="H1" s="101"/>
      <c r="I1" s="101"/>
      <c r="J1" s="1"/>
      <c r="K1" s="1"/>
      <c r="L1" s="1"/>
      <c r="M1" s="1"/>
      <c r="N1" s="101"/>
      <c r="O1" s="101"/>
      <c r="P1" s="101"/>
      <c r="Q1" s="101"/>
      <c r="R1" s="1"/>
      <c r="S1" s="1"/>
      <c r="T1" s="1"/>
      <c r="U1" s="1"/>
      <c r="V1" s="1"/>
      <c r="W1" s="1"/>
      <c r="X1" s="1"/>
      <c r="Y1" s="1"/>
      <c r="Z1" s="1"/>
      <c r="AA1" s="1"/>
      <c r="AB1" s="101"/>
      <c r="AC1" s="1"/>
      <c r="AD1" s="101"/>
      <c r="AE1" s="1"/>
      <c r="AF1" s="101"/>
      <c r="AG1" s="1"/>
      <c r="AH1" s="101"/>
      <c r="AI1" s="1"/>
      <c r="AJ1" s="101"/>
      <c r="AK1" s="1"/>
      <c r="AL1" s="101"/>
      <c r="AM1" s="1"/>
      <c r="AN1" s="101"/>
      <c r="AO1" s="1"/>
      <c r="AP1" s="101"/>
      <c r="AQ1" s="1"/>
      <c r="AR1" s="101"/>
      <c r="AS1" s="1"/>
      <c r="AT1" s="101"/>
      <c r="AU1" s="1"/>
      <c r="AV1" s="101"/>
      <c r="AW1" s="1"/>
      <c r="AX1" s="101"/>
      <c r="AY1" s="1"/>
      <c r="AZ1" s="101"/>
      <c r="BA1" s="1"/>
      <c r="BB1" s="101"/>
      <c r="BC1" s="1"/>
      <c r="BD1" s="101"/>
      <c r="BE1" s="1"/>
      <c r="BF1" s="101"/>
      <c r="BG1" s="1"/>
      <c r="BH1" s="101"/>
      <c r="BI1" s="1"/>
      <c r="BJ1" s="101"/>
      <c r="BK1" s="1"/>
      <c r="BL1" s="101"/>
      <c r="BM1" s="1"/>
      <c r="BN1" s="101"/>
      <c r="BO1" s="1"/>
    </row>
    <row r="2" spans="1:70" ht="20.45" customHeight="1">
      <c r="A2" s="3" t="s">
        <v>140</v>
      </c>
      <c r="B2" s="3"/>
      <c r="C2" s="102"/>
      <c r="D2" s="3"/>
      <c r="E2" s="102"/>
      <c r="F2" s="3"/>
      <c r="G2" s="102"/>
      <c r="H2" s="3"/>
      <c r="I2" s="102"/>
      <c r="J2" s="3"/>
      <c r="K2" s="102"/>
      <c r="L2" s="3"/>
      <c r="M2" s="102"/>
      <c r="N2" s="3"/>
      <c r="O2" s="102"/>
      <c r="P2" s="3"/>
      <c r="Q2" s="102"/>
      <c r="R2" s="3"/>
      <c r="S2" s="102"/>
      <c r="T2" s="3"/>
      <c r="U2" s="102"/>
      <c r="V2" s="102"/>
      <c r="W2" s="102"/>
      <c r="X2" s="102"/>
      <c r="Y2" s="102"/>
      <c r="Z2" s="102"/>
      <c r="AA2" s="102"/>
      <c r="AB2" s="103"/>
      <c r="AD2" s="103"/>
      <c r="AF2" s="103"/>
      <c r="AH2" s="103"/>
      <c r="AJ2" s="103"/>
      <c r="AL2" s="103"/>
      <c r="AN2" s="103"/>
      <c r="AP2" s="103"/>
      <c r="AR2" s="103"/>
      <c r="AT2" s="103"/>
      <c r="AV2" s="103"/>
      <c r="AX2" s="103"/>
      <c r="AZ2" s="103"/>
      <c r="BB2" s="103"/>
      <c r="BD2" s="103"/>
      <c r="BF2" s="103"/>
      <c r="BH2" s="103"/>
      <c r="BJ2" s="103"/>
      <c r="BL2" s="103"/>
      <c r="BN2" s="103"/>
    </row>
    <row r="3" spans="1:70" s="7" customFormat="1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5"/>
      <c r="BQ3" s="6"/>
      <c r="BR3" s="6"/>
    </row>
    <row r="4" spans="1:70" ht="12" customHeight="1">
      <c r="A4" s="197" t="s">
        <v>183</v>
      </c>
      <c r="B4" s="159" t="s">
        <v>246</v>
      </c>
      <c r="C4" s="159"/>
      <c r="D4" s="159" t="s">
        <v>247</v>
      </c>
      <c r="E4" s="159"/>
      <c r="F4" s="159" t="s">
        <v>237</v>
      </c>
      <c r="G4" s="159"/>
      <c r="H4" s="159" t="s">
        <v>252</v>
      </c>
      <c r="I4" s="157"/>
      <c r="J4" s="159" t="s">
        <v>253</v>
      </c>
      <c r="K4" s="159"/>
      <c r="L4" s="159" t="s">
        <v>254</v>
      </c>
      <c r="M4" s="159"/>
      <c r="N4" s="157" t="s">
        <v>255</v>
      </c>
      <c r="O4" s="157"/>
      <c r="P4" s="157" t="s">
        <v>256</v>
      </c>
      <c r="Q4" s="157"/>
      <c r="R4" s="157" t="s">
        <v>257</v>
      </c>
      <c r="S4" s="157"/>
      <c r="T4" s="157" t="s">
        <v>258</v>
      </c>
      <c r="U4" s="8"/>
      <c r="V4" s="105" t="s">
        <v>163</v>
      </c>
      <c r="W4" s="8"/>
      <c r="X4" s="105" t="s">
        <v>162</v>
      </c>
      <c r="Y4" s="8"/>
      <c r="Z4" s="105" t="s">
        <v>141</v>
      </c>
      <c r="AA4" s="8"/>
      <c r="AB4" s="105" t="s">
        <v>137</v>
      </c>
      <c r="AC4" s="105"/>
      <c r="AD4" s="105" t="s">
        <v>62</v>
      </c>
      <c r="AE4" s="105"/>
      <c r="AF4" s="105" t="s">
        <v>39</v>
      </c>
      <c r="AG4" s="105"/>
      <c r="AH4" s="105" t="s">
        <v>38</v>
      </c>
      <c r="AI4" s="105"/>
      <c r="AJ4" s="105" t="s">
        <v>34</v>
      </c>
      <c r="AK4" s="105"/>
      <c r="AL4" s="105" t="s">
        <v>33</v>
      </c>
      <c r="AM4" s="105"/>
      <c r="AN4" s="105" t="s">
        <v>13</v>
      </c>
      <c r="AO4" s="105"/>
      <c r="AP4" s="105" t="s">
        <v>0</v>
      </c>
      <c r="AQ4" s="105"/>
      <c r="AR4" s="105" t="s">
        <v>1</v>
      </c>
      <c r="AS4" s="105"/>
      <c r="AT4" s="105" t="s">
        <v>2</v>
      </c>
      <c r="AU4" s="105"/>
      <c r="AV4" s="105" t="s">
        <v>3</v>
      </c>
      <c r="AW4" s="105"/>
      <c r="AX4" s="105" t="s">
        <v>4</v>
      </c>
      <c r="AY4" s="105"/>
      <c r="AZ4" s="105" t="s">
        <v>5</v>
      </c>
      <c r="BA4" s="105"/>
      <c r="BB4" s="105" t="s">
        <v>6</v>
      </c>
      <c r="BC4" s="105"/>
      <c r="BD4" s="105" t="s">
        <v>7</v>
      </c>
      <c r="BE4" s="105"/>
      <c r="BF4" s="105" t="s">
        <v>8</v>
      </c>
      <c r="BG4" s="105"/>
      <c r="BH4" s="105" t="s">
        <v>9</v>
      </c>
      <c r="BI4" s="105"/>
      <c r="BJ4" s="105" t="s">
        <v>10</v>
      </c>
      <c r="BK4" s="105"/>
      <c r="BL4" s="105" t="s">
        <v>11</v>
      </c>
      <c r="BM4" s="105"/>
      <c r="BN4" s="105" t="s">
        <v>12</v>
      </c>
      <c r="BO4" s="105"/>
      <c r="BP4" s="9"/>
      <c r="BQ4" s="9"/>
      <c r="BR4" s="9"/>
    </row>
    <row r="5" spans="1:70" ht="12" customHeight="1">
      <c r="A5" s="10" t="s">
        <v>40</v>
      </c>
      <c r="B5" s="11"/>
      <c r="C5" s="1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06"/>
      <c r="W5" s="23"/>
      <c r="X5" s="106"/>
      <c r="Y5" s="23"/>
      <c r="Z5" s="106"/>
      <c r="AA5" s="23"/>
      <c r="AB5" s="106"/>
      <c r="AC5" s="106"/>
      <c r="AD5" s="106"/>
      <c r="AE5" s="106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9"/>
      <c r="BQ5" s="9"/>
      <c r="BR5" s="9"/>
    </row>
    <row r="6" spans="1:70" ht="12" customHeight="1">
      <c r="A6" s="12" t="s">
        <v>66</v>
      </c>
      <c r="B6" s="238">
        <v>884</v>
      </c>
      <c r="C6" s="238"/>
      <c r="D6" s="106">
        <v>248</v>
      </c>
      <c r="E6" s="106"/>
      <c r="F6" s="106">
        <v>194.2</v>
      </c>
      <c r="G6" s="106"/>
      <c r="H6" s="106">
        <v>190.3</v>
      </c>
      <c r="I6" s="106"/>
      <c r="J6" s="106">
        <v>251.1</v>
      </c>
      <c r="K6" s="106"/>
      <c r="L6" s="106">
        <v>837.3</v>
      </c>
      <c r="M6" s="106"/>
      <c r="N6" s="106">
        <v>275.8</v>
      </c>
      <c r="O6" s="106"/>
      <c r="P6" s="106">
        <v>177.3</v>
      </c>
      <c r="Q6" s="106"/>
      <c r="R6" s="106">
        <v>164</v>
      </c>
      <c r="S6" s="106"/>
      <c r="T6" s="106">
        <v>220</v>
      </c>
      <c r="U6" s="106"/>
      <c r="V6" s="106">
        <v>944</v>
      </c>
      <c r="W6" s="106"/>
      <c r="X6" s="106">
        <v>298</v>
      </c>
      <c r="Y6" s="106"/>
      <c r="Z6" s="106">
        <v>173</v>
      </c>
      <c r="AA6" s="106"/>
      <c r="AB6" s="106">
        <v>224</v>
      </c>
      <c r="AC6" s="106"/>
      <c r="AD6" s="106">
        <v>249</v>
      </c>
      <c r="AE6" s="106"/>
      <c r="AF6" s="107">
        <v>839</v>
      </c>
      <c r="AG6" s="107"/>
      <c r="AH6" s="107">
        <v>294</v>
      </c>
      <c r="AI6" s="107"/>
      <c r="AJ6" s="107">
        <v>158</v>
      </c>
      <c r="AK6" s="107"/>
      <c r="AL6" s="107">
        <v>176</v>
      </c>
      <c r="AM6" s="107"/>
      <c r="AN6" s="107">
        <v>211</v>
      </c>
      <c r="AO6" s="107"/>
      <c r="AP6" s="107">
        <v>797</v>
      </c>
      <c r="AQ6" s="107"/>
      <c r="AR6" s="107">
        <v>189</v>
      </c>
      <c r="AS6" s="107"/>
      <c r="AT6" s="107">
        <v>210</v>
      </c>
      <c r="AU6" s="107"/>
      <c r="AV6" s="107">
        <v>227</v>
      </c>
      <c r="AW6" s="107"/>
      <c r="AX6" s="107">
        <v>171</v>
      </c>
      <c r="AY6" s="107"/>
      <c r="AZ6" s="107">
        <v>908</v>
      </c>
      <c r="BA6" s="107"/>
      <c r="BB6" s="107">
        <v>287</v>
      </c>
      <c r="BC6" s="107"/>
      <c r="BD6" s="107">
        <v>160</v>
      </c>
      <c r="BE6" s="107"/>
      <c r="BF6" s="107">
        <v>132</v>
      </c>
      <c r="BG6" s="107"/>
      <c r="BH6" s="107">
        <v>329</v>
      </c>
      <c r="BI6" s="107"/>
      <c r="BJ6" s="107">
        <v>593</v>
      </c>
      <c r="BK6" s="107"/>
      <c r="BL6" s="107">
        <v>16</v>
      </c>
      <c r="BM6" s="107"/>
      <c r="BN6" s="107">
        <v>0</v>
      </c>
      <c r="BO6" s="107"/>
      <c r="BP6" s="9"/>
      <c r="BQ6" s="9"/>
      <c r="BR6" s="9"/>
    </row>
    <row r="7" spans="1:70" ht="12" customHeight="1">
      <c r="A7" s="12" t="s">
        <v>67</v>
      </c>
      <c r="B7" s="238">
        <v>156</v>
      </c>
      <c r="C7" s="238"/>
      <c r="D7" s="106">
        <v>67</v>
      </c>
      <c r="E7" s="106"/>
      <c r="F7" s="106">
        <v>44.2</v>
      </c>
      <c r="G7" s="106"/>
      <c r="H7" s="106">
        <v>41.4</v>
      </c>
      <c r="I7" s="106"/>
      <c r="J7" s="106">
        <v>3.6</v>
      </c>
      <c r="K7" s="106"/>
      <c r="L7" s="106">
        <v>168.5</v>
      </c>
      <c r="M7" s="106"/>
      <c r="N7" s="106">
        <v>14.6</v>
      </c>
      <c r="O7" s="106"/>
      <c r="P7" s="106">
        <v>42.4</v>
      </c>
      <c r="Q7" s="106"/>
      <c r="R7" s="106">
        <v>47</v>
      </c>
      <c r="S7" s="106"/>
      <c r="T7" s="106">
        <v>65</v>
      </c>
      <c r="U7" s="106"/>
      <c r="V7" s="106">
        <v>233</v>
      </c>
      <c r="W7" s="106"/>
      <c r="X7" s="106">
        <v>66</v>
      </c>
      <c r="Y7" s="106"/>
      <c r="Z7" s="106">
        <v>50</v>
      </c>
      <c r="AA7" s="106"/>
      <c r="AB7" s="106">
        <v>53</v>
      </c>
      <c r="AC7" s="106"/>
      <c r="AD7" s="106">
        <v>64</v>
      </c>
      <c r="AE7" s="106"/>
      <c r="AF7" s="107">
        <v>235</v>
      </c>
      <c r="AG7" s="107"/>
      <c r="AH7" s="107">
        <v>66</v>
      </c>
      <c r="AI7" s="107"/>
      <c r="AJ7" s="107">
        <v>51</v>
      </c>
      <c r="AK7" s="107"/>
      <c r="AL7" s="107">
        <v>46</v>
      </c>
      <c r="AM7" s="107"/>
      <c r="AN7" s="107">
        <v>72</v>
      </c>
      <c r="AO7" s="107"/>
      <c r="AP7" s="107">
        <v>246</v>
      </c>
      <c r="AQ7" s="107"/>
      <c r="AR7" s="107">
        <v>63</v>
      </c>
      <c r="AS7" s="107"/>
      <c r="AT7" s="107">
        <v>50</v>
      </c>
      <c r="AU7" s="107"/>
      <c r="AV7" s="107">
        <v>58</v>
      </c>
      <c r="AW7" s="107"/>
      <c r="AX7" s="107">
        <v>75</v>
      </c>
      <c r="AY7" s="107"/>
      <c r="AZ7" s="107">
        <v>264</v>
      </c>
      <c r="BA7" s="107"/>
      <c r="BB7" s="107">
        <v>73</v>
      </c>
      <c r="BC7" s="107"/>
      <c r="BD7" s="107">
        <v>51</v>
      </c>
      <c r="BE7" s="107"/>
      <c r="BF7" s="107">
        <v>65</v>
      </c>
      <c r="BG7" s="107"/>
      <c r="BH7" s="107">
        <v>75</v>
      </c>
      <c r="BI7" s="107"/>
      <c r="BJ7" s="107">
        <v>239</v>
      </c>
      <c r="BK7" s="107"/>
      <c r="BL7" s="107">
        <v>264</v>
      </c>
      <c r="BM7" s="107"/>
      <c r="BN7" s="107">
        <v>268</v>
      </c>
      <c r="BO7" s="107"/>
      <c r="BP7" s="9"/>
      <c r="BQ7" s="9"/>
      <c r="BR7" s="9"/>
    </row>
    <row r="8" spans="1:70" ht="12" customHeight="1">
      <c r="A8" s="12" t="s">
        <v>68</v>
      </c>
      <c r="B8" s="238">
        <v>899</v>
      </c>
      <c r="C8" s="238"/>
      <c r="D8" s="106">
        <v>260</v>
      </c>
      <c r="E8" s="106"/>
      <c r="F8" s="106">
        <v>204.2</v>
      </c>
      <c r="G8" s="106"/>
      <c r="H8" s="106">
        <v>161.6</v>
      </c>
      <c r="I8" s="106"/>
      <c r="J8" s="106">
        <v>273.60000000000002</v>
      </c>
      <c r="K8" s="106"/>
      <c r="L8" s="106">
        <v>878.8</v>
      </c>
      <c r="M8" s="106"/>
      <c r="N8" s="106">
        <v>294.3</v>
      </c>
      <c r="O8" s="106"/>
      <c r="P8" s="106">
        <v>169</v>
      </c>
      <c r="Q8" s="106"/>
      <c r="R8" s="106">
        <v>176</v>
      </c>
      <c r="S8" s="106"/>
      <c r="T8" s="106">
        <v>240</v>
      </c>
      <c r="U8" s="106"/>
      <c r="V8" s="106">
        <v>932</v>
      </c>
      <c r="W8" s="106"/>
      <c r="X8" s="106">
        <v>302</v>
      </c>
      <c r="Y8" s="106"/>
      <c r="Z8" s="106">
        <v>164</v>
      </c>
      <c r="AA8" s="106"/>
      <c r="AB8" s="106">
        <v>197</v>
      </c>
      <c r="AC8" s="106"/>
      <c r="AD8" s="106">
        <v>269</v>
      </c>
      <c r="AE8" s="106"/>
      <c r="AF8" s="107">
        <v>847</v>
      </c>
      <c r="AG8" s="107"/>
      <c r="AH8" s="107">
        <v>260</v>
      </c>
      <c r="AI8" s="107"/>
      <c r="AJ8" s="107">
        <v>177</v>
      </c>
      <c r="AK8" s="107"/>
      <c r="AL8" s="107">
        <v>216</v>
      </c>
      <c r="AM8" s="107"/>
      <c r="AN8" s="107">
        <v>194</v>
      </c>
      <c r="AO8" s="107"/>
      <c r="AP8" s="107">
        <v>769</v>
      </c>
      <c r="AQ8" s="107"/>
      <c r="AR8" s="107">
        <v>68</v>
      </c>
      <c r="AS8" s="107"/>
      <c r="AT8" s="107">
        <v>192</v>
      </c>
      <c r="AU8" s="107"/>
      <c r="AV8" s="107">
        <v>237</v>
      </c>
      <c r="AW8" s="107"/>
      <c r="AX8" s="107">
        <v>272</v>
      </c>
      <c r="AY8" s="107"/>
      <c r="AZ8" s="107">
        <v>950</v>
      </c>
      <c r="BA8" s="107"/>
      <c r="BB8" s="107">
        <v>280</v>
      </c>
      <c r="BC8" s="107"/>
      <c r="BD8" s="107">
        <v>173</v>
      </c>
      <c r="BE8" s="107"/>
      <c r="BF8" s="107">
        <v>157</v>
      </c>
      <c r="BG8" s="107"/>
      <c r="BH8" s="107">
        <v>340</v>
      </c>
      <c r="BI8" s="107"/>
      <c r="BJ8" s="107">
        <v>886</v>
      </c>
      <c r="BK8" s="107"/>
      <c r="BL8" s="107">
        <v>956</v>
      </c>
      <c r="BM8" s="107"/>
      <c r="BN8" s="107">
        <v>911</v>
      </c>
      <c r="BO8" s="107"/>
      <c r="BP8" s="9"/>
      <c r="BQ8" s="9"/>
      <c r="BR8" s="9"/>
    </row>
    <row r="9" spans="1:70" ht="12" customHeight="1">
      <c r="A9" s="12" t="s">
        <v>69</v>
      </c>
      <c r="B9" s="238">
        <v>247</v>
      </c>
      <c r="C9" s="238"/>
      <c r="D9" s="106">
        <v>56</v>
      </c>
      <c r="E9" s="106"/>
      <c r="F9" s="106">
        <v>55</v>
      </c>
      <c r="G9" s="106"/>
      <c r="H9" s="106">
        <v>54.3</v>
      </c>
      <c r="I9" s="106"/>
      <c r="J9" s="106">
        <v>81.5</v>
      </c>
      <c r="K9" s="106"/>
      <c r="L9" s="106">
        <v>254.9</v>
      </c>
      <c r="M9" s="106"/>
      <c r="N9" s="106">
        <v>78.900000000000006</v>
      </c>
      <c r="O9" s="106"/>
      <c r="P9" s="106">
        <v>45.9</v>
      </c>
      <c r="Q9" s="106"/>
      <c r="R9" s="106">
        <v>55</v>
      </c>
      <c r="S9" s="106"/>
      <c r="T9" s="106">
        <v>75</v>
      </c>
      <c r="U9" s="106"/>
      <c r="V9" s="106">
        <v>290</v>
      </c>
      <c r="W9" s="106"/>
      <c r="X9" s="106">
        <v>96</v>
      </c>
      <c r="Y9" s="106"/>
      <c r="Z9" s="106">
        <v>50</v>
      </c>
      <c r="AA9" s="106"/>
      <c r="AB9" s="106">
        <v>71</v>
      </c>
      <c r="AC9" s="106"/>
      <c r="AD9" s="106">
        <v>73</v>
      </c>
      <c r="AE9" s="106"/>
      <c r="AF9" s="107">
        <v>253</v>
      </c>
      <c r="AG9" s="107"/>
      <c r="AH9" s="107">
        <v>76</v>
      </c>
      <c r="AI9" s="107"/>
      <c r="AJ9" s="107">
        <v>45</v>
      </c>
      <c r="AK9" s="107"/>
      <c r="AL9" s="107">
        <v>57</v>
      </c>
      <c r="AM9" s="107"/>
      <c r="AN9" s="107">
        <v>75</v>
      </c>
      <c r="AO9" s="107"/>
      <c r="AP9" s="107">
        <v>288</v>
      </c>
      <c r="AQ9" s="107"/>
      <c r="AR9" s="107">
        <v>82</v>
      </c>
      <c r="AS9" s="107"/>
      <c r="AT9" s="107">
        <v>66</v>
      </c>
      <c r="AU9" s="107"/>
      <c r="AV9" s="107">
        <v>47</v>
      </c>
      <c r="AW9" s="107"/>
      <c r="AX9" s="107">
        <v>93</v>
      </c>
      <c r="AY9" s="107"/>
      <c r="AZ9" s="107">
        <v>293</v>
      </c>
      <c r="BA9" s="107"/>
      <c r="BB9" s="107">
        <v>83</v>
      </c>
      <c r="BC9" s="107"/>
      <c r="BD9" s="107">
        <v>59</v>
      </c>
      <c r="BE9" s="107"/>
      <c r="BF9" s="107">
        <v>50</v>
      </c>
      <c r="BG9" s="107"/>
      <c r="BH9" s="107">
        <v>101</v>
      </c>
      <c r="BI9" s="107"/>
      <c r="BJ9" s="107">
        <v>261</v>
      </c>
      <c r="BK9" s="107"/>
      <c r="BL9" s="107">
        <v>288</v>
      </c>
      <c r="BM9" s="107"/>
      <c r="BN9" s="107">
        <v>300</v>
      </c>
      <c r="BO9" s="107"/>
      <c r="BP9" s="9"/>
      <c r="BQ9" s="9"/>
      <c r="BR9" s="9"/>
    </row>
    <row r="10" spans="1:70" ht="12" customHeight="1">
      <c r="A10" s="14" t="s">
        <v>217</v>
      </c>
      <c r="B10" s="239">
        <f>25-2</f>
        <v>23</v>
      </c>
      <c r="C10" s="239"/>
      <c r="D10" s="108">
        <v>7</v>
      </c>
      <c r="E10" s="108"/>
      <c r="F10" s="108">
        <f>2.8+2.6</f>
        <v>5.4</v>
      </c>
      <c r="G10" s="108"/>
      <c r="H10" s="108">
        <f>2.7+2.6</f>
        <v>5.3000000000000007</v>
      </c>
      <c r="I10" s="108"/>
      <c r="J10" s="108">
        <v>6.8</v>
      </c>
      <c r="K10" s="108"/>
      <c r="L10" s="108">
        <v>57.2</v>
      </c>
      <c r="M10" s="108"/>
      <c r="N10" s="108">
        <v>14</v>
      </c>
      <c r="O10" s="108"/>
      <c r="P10" s="108">
        <v>10.5</v>
      </c>
      <c r="Q10" s="108"/>
      <c r="R10" s="108">
        <v>13</v>
      </c>
      <c r="S10" s="108"/>
      <c r="T10" s="108">
        <v>19</v>
      </c>
      <c r="U10" s="108"/>
      <c r="V10" s="108">
        <v>77</v>
      </c>
      <c r="W10" s="108"/>
      <c r="X10" s="108">
        <v>25</v>
      </c>
      <c r="Y10" s="108"/>
      <c r="Z10" s="108">
        <v>13</v>
      </c>
      <c r="AA10" s="108"/>
      <c r="AB10" s="108">
        <v>19</v>
      </c>
      <c r="AC10" s="108"/>
      <c r="AD10" s="108">
        <v>20</v>
      </c>
      <c r="AE10" s="108"/>
      <c r="AF10" s="109">
        <v>68</v>
      </c>
      <c r="AG10" s="109"/>
      <c r="AH10" s="109">
        <v>24</v>
      </c>
      <c r="AI10" s="109"/>
      <c r="AJ10" s="109">
        <v>11</v>
      </c>
      <c r="AK10" s="109"/>
      <c r="AL10" s="109">
        <v>14</v>
      </c>
      <c r="AM10" s="109"/>
      <c r="AN10" s="109">
        <v>19</v>
      </c>
      <c r="AO10" s="109"/>
      <c r="AP10" s="109">
        <v>80</v>
      </c>
      <c r="AQ10" s="109"/>
      <c r="AR10" s="109">
        <v>21</v>
      </c>
      <c r="AS10" s="109"/>
      <c r="AT10" s="109">
        <v>19</v>
      </c>
      <c r="AU10" s="109"/>
      <c r="AV10" s="109">
        <v>18</v>
      </c>
      <c r="AW10" s="109"/>
      <c r="AX10" s="109">
        <v>22</v>
      </c>
      <c r="AY10" s="109"/>
      <c r="AZ10" s="109">
        <v>84</v>
      </c>
      <c r="BA10" s="109"/>
      <c r="BB10" s="109">
        <v>27</v>
      </c>
      <c r="BC10" s="109"/>
      <c r="BD10" s="109">
        <v>15</v>
      </c>
      <c r="BE10" s="109"/>
      <c r="BF10" s="109">
        <v>11</v>
      </c>
      <c r="BG10" s="109"/>
      <c r="BH10" s="109">
        <v>31</v>
      </c>
      <c r="BI10" s="109"/>
      <c r="BJ10" s="109">
        <v>67</v>
      </c>
      <c r="BK10" s="109"/>
      <c r="BL10" s="109">
        <v>74</v>
      </c>
      <c r="BM10" s="109"/>
      <c r="BN10" s="109">
        <v>63</v>
      </c>
      <c r="BO10" s="109"/>
      <c r="BP10" s="9"/>
      <c r="BQ10" s="9"/>
      <c r="BR10" s="9"/>
    </row>
    <row r="11" spans="1:70" s="18" customFormat="1" ht="12" customHeight="1">
      <c r="A11" s="16" t="s">
        <v>100</v>
      </c>
      <c r="B11" s="297">
        <f>SUM(B6:B10)</f>
        <v>2209</v>
      </c>
      <c r="C11" s="241"/>
      <c r="D11" s="249">
        <f>SUM(D6:D10)</f>
        <v>638</v>
      </c>
      <c r="E11" s="110"/>
      <c r="F11" s="249">
        <f>SUM(F6:F10)</f>
        <v>502.99999999999994</v>
      </c>
      <c r="G11" s="110"/>
      <c r="H11" s="249">
        <f>SUM(H6:H10)</f>
        <v>452.90000000000003</v>
      </c>
      <c r="I11" s="110"/>
      <c r="J11" s="242">
        <f>SUM(J6:J10)</f>
        <v>616.59999999999991</v>
      </c>
      <c r="K11" s="110"/>
      <c r="L11" s="242">
        <f>SUM(L6:L10)</f>
        <v>2196.6999999999998</v>
      </c>
      <c r="M11" s="110"/>
      <c r="N11" s="242">
        <f>SUM(N6:N10)</f>
        <v>677.6</v>
      </c>
      <c r="O11" s="110"/>
      <c r="P11" s="242">
        <f>SUM(P6:P10)</f>
        <v>445.1</v>
      </c>
      <c r="Q11" s="110"/>
      <c r="R11" s="242">
        <v>455</v>
      </c>
      <c r="S11" s="110"/>
      <c r="T11" s="242">
        <v>619</v>
      </c>
      <c r="U11" s="110"/>
      <c r="V11" s="110">
        <v>2476</v>
      </c>
      <c r="W11" s="110"/>
      <c r="X11" s="110">
        <v>787</v>
      </c>
      <c r="Y11" s="110"/>
      <c r="Z11" s="110">
        <f>SUM(Z6:Z10)</f>
        <v>450</v>
      </c>
      <c r="AA11" s="110"/>
      <c r="AB11" s="110">
        <f>+SUM(AB6:AB10)</f>
        <v>564</v>
      </c>
      <c r="AC11" s="110"/>
      <c r="AD11" s="110">
        <v>675</v>
      </c>
      <c r="AE11" s="110"/>
      <c r="AF11" s="111">
        <v>2242</v>
      </c>
      <c r="AG11" s="111"/>
      <c r="AH11" s="111">
        <v>720</v>
      </c>
      <c r="AI11" s="111"/>
      <c r="AJ11" s="111">
        <v>442</v>
      </c>
      <c r="AK11" s="111"/>
      <c r="AL11" s="111">
        <v>509</v>
      </c>
      <c r="AM11" s="111"/>
      <c r="AN11" s="111">
        <v>571</v>
      </c>
      <c r="AO11" s="111"/>
      <c r="AP11" s="111">
        <v>2180</v>
      </c>
      <c r="AQ11" s="111"/>
      <c r="AR11" s="111">
        <v>423</v>
      </c>
      <c r="AS11" s="111"/>
      <c r="AT11" s="111">
        <v>537</v>
      </c>
      <c r="AU11" s="111"/>
      <c r="AV11" s="111">
        <v>587</v>
      </c>
      <c r="AW11" s="111"/>
      <c r="AX11" s="111">
        <v>633</v>
      </c>
      <c r="AY11" s="111"/>
      <c r="AZ11" s="111">
        <v>2499</v>
      </c>
      <c r="BA11" s="111"/>
      <c r="BB11" s="111">
        <v>750</v>
      </c>
      <c r="BC11" s="111"/>
      <c r="BD11" s="111">
        <v>458</v>
      </c>
      <c r="BE11" s="111"/>
      <c r="BF11" s="111">
        <v>415</v>
      </c>
      <c r="BG11" s="111"/>
      <c r="BH11" s="111">
        <v>876</v>
      </c>
      <c r="BI11" s="111"/>
      <c r="BJ11" s="111">
        <v>2046</v>
      </c>
      <c r="BK11" s="111"/>
      <c r="BL11" s="111">
        <v>1598</v>
      </c>
      <c r="BM11" s="111"/>
      <c r="BN11" s="111">
        <v>1542</v>
      </c>
      <c r="BO11" s="111"/>
      <c r="BP11" s="17"/>
      <c r="BQ11" s="17"/>
      <c r="BR11" s="17"/>
    </row>
    <row r="12" spans="1:70" s="18" customFormat="1" ht="12" customHeight="1">
      <c r="A12" s="19"/>
      <c r="B12" s="243"/>
      <c r="C12" s="243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7"/>
      <c r="BQ12" s="17"/>
      <c r="BR12" s="17"/>
    </row>
    <row r="13" spans="1:70" ht="12" customHeight="1">
      <c r="A13" s="10" t="s">
        <v>53</v>
      </c>
      <c r="B13" s="244"/>
      <c r="C13" s="244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106"/>
      <c r="W13" s="245"/>
      <c r="X13" s="106"/>
      <c r="Y13" s="245"/>
      <c r="Z13" s="106"/>
      <c r="AA13" s="245"/>
      <c r="AB13" s="106"/>
      <c r="AC13" s="106"/>
      <c r="AD13" s="106"/>
      <c r="AE13" s="106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9"/>
      <c r="BQ13" s="9"/>
      <c r="BR13" s="9"/>
    </row>
    <row r="14" spans="1:70" ht="12" customHeight="1">
      <c r="A14" s="10" t="s">
        <v>142</v>
      </c>
      <c r="B14" s="246">
        <v>278</v>
      </c>
      <c r="C14" s="244"/>
      <c r="D14" s="247">
        <v>83</v>
      </c>
      <c r="E14" s="245"/>
      <c r="F14" s="247">
        <v>65.7</v>
      </c>
      <c r="G14" s="245"/>
      <c r="H14" s="247">
        <v>51.5</v>
      </c>
      <c r="I14" s="245"/>
      <c r="J14" s="247">
        <v>78.400000000000006</v>
      </c>
      <c r="K14" s="245"/>
      <c r="L14" s="247">
        <v>276.89999999999998</v>
      </c>
      <c r="M14" s="245"/>
      <c r="N14" s="247">
        <v>88.3</v>
      </c>
      <c r="O14" s="245"/>
      <c r="P14" s="247">
        <v>52.1</v>
      </c>
      <c r="Q14" s="245"/>
      <c r="R14" s="247">
        <v>44</v>
      </c>
      <c r="S14" s="245"/>
      <c r="T14" s="247">
        <v>93</v>
      </c>
      <c r="U14" s="245"/>
      <c r="V14" s="106">
        <v>290</v>
      </c>
      <c r="W14" s="245"/>
      <c r="X14" s="106">
        <v>92</v>
      </c>
      <c r="Y14" s="245"/>
      <c r="Z14" s="106">
        <v>56</v>
      </c>
      <c r="AA14" s="245"/>
      <c r="AB14" s="106">
        <v>61</v>
      </c>
      <c r="AC14" s="106"/>
      <c r="AD14" s="106">
        <v>81</v>
      </c>
      <c r="AE14" s="106"/>
      <c r="AF14" s="107">
        <v>280</v>
      </c>
      <c r="AG14" s="107"/>
      <c r="AH14" s="107">
        <v>76</v>
      </c>
      <c r="AI14" s="107"/>
      <c r="AJ14" s="107">
        <v>67</v>
      </c>
      <c r="AK14" s="107"/>
      <c r="AL14" s="107">
        <v>46</v>
      </c>
      <c r="AM14" s="107"/>
      <c r="AN14" s="107">
        <v>91</v>
      </c>
      <c r="AO14" s="107"/>
      <c r="AP14" s="107">
        <v>307</v>
      </c>
      <c r="AQ14" s="107"/>
      <c r="AR14" s="107">
        <v>87</v>
      </c>
      <c r="AS14" s="107"/>
      <c r="AT14" s="107">
        <v>57</v>
      </c>
      <c r="AU14" s="107"/>
      <c r="AV14" s="107">
        <v>68</v>
      </c>
      <c r="AW14" s="107"/>
      <c r="AX14" s="107">
        <v>95</v>
      </c>
      <c r="AY14" s="107"/>
      <c r="AZ14" s="107">
        <v>0</v>
      </c>
      <c r="BA14" s="107"/>
      <c r="BB14" s="107">
        <v>0</v>
      </c>
      <c r="BC14" s="107"/>
      <c r="BD14" s="107">
        <v>0</v>
      </c>
      <c r="BE14" s="107"/>
      <c r="BF14" s="107">
        <v>0</v>
      </c>
      <c r="BG14" s="107"/>
      <c r="BH14" s="107">
        <v>0</v>
      </c>
      <c r="BI14" s="107"/>
      <c r="BJ14" s="107">
        <v>0</v>
      </c>
      <c r="BK14" s="107"/>
      <c r="BL14" s="107">
        <v>149</v>
      </c>
      <c r="BM14" s="107"/>
      <c r="BN14" s="107">
        <v>160</v>
      </c>
      <c r="BO14" s="107"/>
      <c r="BP14" s="9"/>
      <c r="BQ14" s="9"/>
      <c r="BR14" s="9"/>
    </row>
    <row r="15" spans="1:70" ht="12" customHeight="1">
      <c r="A15" s="12" t="s">
        <v>138</v>
      </c>
      <c r="B15" s="238">
        <v>711</v>
      </c>
      <c r="C15" s="238"/>
      <c r="D15" s="106">
        <v>214</v>
      </c>
      <c r="E15" s="106"/>
      <c r="F15" s="106">
        <v>160.9</v>
      </c>
      <c r="G15" s="106"/>
      <c r="H15" s="106">
        <f>35.5+86.5</f>
        <v>122</v>
      </c>
      <c r="I15" s="106"/>
      <c r="J15" s="106">
        <v>214</v>
      </c>
      <c r="K15" s="106"/>
      <c r="L15" s="106">
        <v>690</v>
      </c>
      <c r="M15" s="106"/>
      <c r="N15" s="106">
        <v>234</v>
      </c>
      <c r="O15" s="106"/>
      <c r="P15" s="106">
        <v>126.3</v>
      </c>
      <c r="Q15" s="106"/>
      <c r="R15" s="106">
        <v>87</v>
      </c>
      <c r="S15" s="106"/>
      <c r="T15" s="106">
        <v>243</v>
      </c>
      <c r="U15" s="106"/>
      <c r="V15" s="106">
        <v>618</v>
      </c>
      <c r="W15" s="106"/>
      <c r="X15" s="106">
        <v>175</v>
      </c>
      <c r="Y15" s="106"/>
      <c r="Z15" s="106">
        <v>149</v>
      </c>
      <c r="AA15" s="106"/>
      <c r="AB15" s="106">
        <v>134</v>
      </c>
      <c r="AC15" s="106"/>
      <c r="AD15" s="106">
        <v>160</v>
      </c>
      <c r="AE15" s="106"/>
      <c r="AF15" s="107">
        <v>264</v>
      </c>
      <c r="AG15" s="107"/>
      <c r="AH15" s="107">
        <v>75</v>
      </c>
      <c r="AI15" s="107"/>
      <c r="AJ15" s="107">
        <v>63</v>
      </c>
      <c r="AK15" s="107"/>
      <c r="AL15" s="107">
        <v>38</v>
      </c>
      <c r="AM15" s="107"/>
      <c r="AN15" s="107">
        <v>88</v>
      </c>
      <c r="AO15" s="107"/>
      <c r="AP15" s="107">
        <v>325</v>
      </c>
      <c r="AQ15" s="107"/>
      <c r="AR15" s="107">
        <v>102</v>
      </c>
      <c r="AS15" s="107"/>
      <c r="AT15" s="107">
        <v>54</v>
      </c>
      <c r="AU15" s="107"/>
      <c r="AV15" s="107">
        <v>71</v>
      </c>
      <c r="AW15" s="107"/>
      <c r="AX15" s="107">
        <v>98</v>
      </c>
      <c r="AY15" s="107"/>
      <c r="AZ15" s="107">
        <v>293</v>
      </c>
      <c r="BA15" s="107"/>
      <c r="BB15" s="107">
        <v>95</v>
      </c>
      <c r="BC15" s="107"/>
      <c r="BD15" s="107">
        <v>48</v>
      </c>
      <c r="BE15" s="107"/>
      <c r="BF15" s="107">
        <v>46</v>
      </c>
      <c r="BG15" s="107"/>
      <c r="BH15" s="107">
        <v>104</v>
      </c>
      <c r="BI15" s="107"/>
      <c r="BJ15" s="107">
        <v>294</v>
      </c>
      <c r="BK15" s="107"/>
      <c r="BL15" s="107">
        <v>257</v>
      </c>
      <c r="BM15" s="107"/>
      <c r="BN15" s="107">
        <v>293</v>
      </c>
      <c r="BO15" s="107"/>
      <c r="BP15" s="9"/>
      <c r="BQ15" s="9"/>
      <c r="BR15" s="9"/>
    </row>
    <row r="16" spans="1:70" ht="12" customHeight="1">
      <c r="A16" s="12" t="s">
        <v>139</v>
      </c>
      <c r="B16" s="238">
        <v>255</v>
      </c>
      <c r="C16" s="238"/>
      <c r="D16" s="106">
        <v>85</v>
      </c>
      <c r="E16" s="106"/>
      <c r="F16" s="106">
        <v>51.1</v>
      </c>
      <c r="G16" s="106"/>
      <c r="H16" s="106">
        <f>25.2+16.6</f>
        <v>41.8</v>
      </c>
      <c r="I16" s="106"/>
      <c r="J16" s="106">
        <v>75.8</v>
      </c>
      <c r="K16" s="106"/>
      <c r="L16" s="106">
        <v>272.7</v>
      </c>
      <c r="M16" s="106"/>
      <c r="N16" s="106">
        <v>84.8</v>
      </c>
      <c r="O16" s="106"/>
      <c r="P16" s="106">
        <v>48.9</v>
      </c>
      <c r="Q16" s="106"/>
      <c r="R16" s="106">
        <v>43</v>
      </c>
      <c r="S16" s="106"/>
      <c r="T16" s="106">
        <v>96</v>
      </c>
      <c r="U16" s="106"/>
      <c r="V16" s="106">
        <v>256</v>
      </c>
      <c r="W16" s="106"/>
      <c r="X16" s="106">
        <v>85</v>
      </c>
      <c r="Y16" s="106"/>
      <c r="Z16" s="106">
        <v>46</v>
      </c>
      <c r="AA16" s="106"/>
      <c r="AB16" s="106">
        <v>52</v>
      </c>
      <c r="AC16" s="106"/>
      <c r="AD16" s="106">
        <v>73</v>
      </c>
      <c r="AE16" s="106"/>
      <c r="AF16" s="107">
        <v>269</v>
      </c>
      <c r="AG16" s="107"/>
      <c r="AH16" s="107">
        <v>70</v>
      </c>
      <c r="AI16" s="107"/>
      <c r="AJ16" s="107">
        <v>50</v>
      </c>
      <c r="AK16" s="107"/>
      <c r="AL16" s="107">
        <v>51</v>
      </c>
      <c r="AM16" s="107"/>
      <c r="AN16" s="107">
        <v>98</v>
      </c>
      <c r="AO16" s="107"/>
      <c r="AP16" s="107">
        <v>291</v>
      </c>
      <c r="AQ16" s="107"/>
      <c r="AR16" s="107">
        <v>94</v>
      </c>
      <c r="AS16" s="107"/>
      <c r="AT16" s="107">
        <v>50</v>
      </c>
      <c r="AU16" s="107"/>
      <c r="AV16" s="107">
        <v>62</v>
      </c>
      <c r="AW16" s="107"/>
      <c r="AX16" s="107">
        <v>85</v>
      </c>
      <c r="AY16" s="107"/>
      <c r="AZ16" s="107">
        <v>255</v>
      </c>
      <c r="BA16" s="107"/>
      <c r="BB16" s="107">
        <v>80</v>
      </c>
      <c r="BC16" s="107"/>
      <c r="BD16" s="107">
        <v>38</v>
      </c>
      <c r="BE16" s="107"/>
      <c r="BF16" s="107">
        <v>41</v>
      </c>
      <c r="BG16" s="107"/>
      <c r="BH16" s="107">
        <v>96</v>
      </c>
      <c r="BI16" s="107"/>
      <c r="BJ16" s="107">
        <v>271</v>
      </c>
      <c r="BK16" s="107"/>
      <c r="BL16" s="107">
        <v>262</v>
      </c>
      <c r="BM16" s="107"/>
      <c r="BN16" s="107">
        <v>493</v>
      </c>
      <c r="BO16" s="107"/>
      <c r="BP16" s="9"/>
      <c r="BQ16" s="9"/>
      <c r="BR16" s="9"/>
    </row>
    <row r="17" spans="1:70" ht="12" customHeight="1">
      <c r="A17" s="12" t="s">
        <v>92</v>
      </c>
      <c r="B17" s="238">
        <v>32</v>
      </c>
      <c r="C17" s="238"/>
      <c r="D17" s="106">
        <v>12</v>
      </c>
      <c r="E17" s="106"/>
      <c r="F17" s="106">
        <v>6.5</v>
      </c>
      <c r="G17" s="106"/>
      <c r="H17" s="106">
        <v>5.4</v>
      </c>
      <c r="I17" s="106"/>
      <c r="J17" s="106">
        <v>8.5</v>
      </c>
      <c r="K17" s="106"/>
      <c r="L17" s="106">
        <v>34.200000000000003</v>
      </c>
      <c r="M17" s="106"/>
      <c r="N17" s="106">
        <v>10.199999999999999</v>
      </c>
      <c r="O17" s="106"/>
      <c r="P17" s="106">
        <v>5.9</v>
      </c>
      <c r="Q17" s="106"/>
      <c r="R17" s="106">
        <v>5</v>
      </c>
      <c r="S17" s="106"/>
      <c r="T17" s="106">
        <v>13</v>
      </c>
      <c r="U17" s="106"/>
      <c r="V17" s="106">
        <v>35</v>
      </c>
      <c r="W17" s="106"/>
      <c r="X17" s="106">
        <v>12</v>
      </c>
      <c r="Y17" s="106"/>
      <c r="Z17" s="106">
        <v>7</v>
      </c>
      <c r="AA17" s="106"/>
      <c r="AB17" s="106">
        <v>7</v>
      </c>
      <c r="AC17" s="106"/>
      <c r="AD17" s="106">
        <v>9</v>
      </c>
      <c r="AE17" s="106"/>
      <c r="AF17" s="107">
        <v>35</v>
      </c>
      <c r="AG17" s="107"/>
      <c r="AH17" s="107">
        <v>9</v>
      </c>
      <c r="AI17" s="107"/>
      <c r="AJ17" s="107">
        <v>7</v>
      </c>
      <c r="AK17" s="107"/>
      <c r="AL17" s="107">
        <v>6</v>
      </c>
      <c r="AM17" s="107"/>
      <c r="AN17" s="107">
        <v>13</v>
      </c>
      <c r="AO17" s="107"/>
      <c r="AP17" s="107">
        <v>39</v>
      </c>
      <c r="AQ17" s="107"/>
      <c r="AR17" s="107">
        <v>13</v>
      </c>
      <c r="AS17" s="107"/>
      <c r="AT17" s="107">
        <v>7</v>
      </c>
      <c r="AU17" s="107"/>
      <c r="AV17" s="107">
        <v>8</v>
      </c>
      <c r="AW17" s="107"/>
      <c r="AX17" s="107">
        <v>11</v>
      </c>
      <c r="AY17" s="107"/>
      <c r="AZ17" s="107">
        <v>28</v>
      </c>
      <c r="BA17" s="107"/>
      <c r="BB17" s="107">
        <v>6</v>
      </c>
      <c r="BC17" s="107"/>
      <c r="BD17" s="107">
        <v>4</v>
      </c>
      <c r="BE17" s="107"/>
      <c r="BF17" s="107">
        <v>5</v>
      </c>
      <c r="BG17" s="107"/>
      <c r="BH17" s="107">
        <v>13</v>
      </c>
      <c r="BI17" s="107"/>
      <c r="BJ17" s="107">
        <v>15</v>
      </c>
      <c r="BK17" s="107"/>
      <c r="BL17" s="107">
        <v>0</v>
      </c>
      <c r="BM17" s="107"/>
      <c r="BN17" s="107">
        <v>0</v>
      </c>
      <c r="BO17" s="107"/>
      <c r="BP17" s="9"/>
      <c r="BQ17" s="9"/>
      <c r="BR17" s="9"/>
    </row>
    <row r="18" spans="1:70" ht="12" customHeight="1">
      <c r="A18" s="12" t="s">
        <v>70</v>
      </c>
      <c r="B18" s="238">
        <v>243</v>
      </c>
      <c r="C18" s="238"/>
      <c r="D18" s="106">
        <v>73</v>
      </c>
      <c r="E18" s="106"/>
      <c r="F18" s="106">
        <v>52.9</v>
      </c>
      <c r="G18" s="106"/>
      <c r="H18" s="106">
        <v>46.6</v>
      </c>
      <c r="I18" s="106"/>
      <c r="J18" s="106">
        <v>70.7</v>
      </c>
      <c r="K18" s="106"/>
      <c r="L18" s="106">
        <v>244.5</v>
      </c>
      <c r="M18" s="106"/>
      <c r="N18" s="106">
        <v>76.400000000000006</v>
      </c>
      <c r="O18" s="106"/>
      <c r="P18" s="106">
        <v>43.3</v>
      </c>
      <c r="Q18" s="106"/>
      <c r="R18" s="106">
        <v>42</v>
      </c>
      <c r="S18" s="106"/>
      <c r="T18" s="106">
        <v>83</v>
      </c>
      <c r="U18" s="106"/>
      <c r="V18" s="106">
        <v>237</v>
      </c>
      <c r="W18" s="106"/>
      <c r="X18" s="106">
        <v>79</v>
      </c>
      <c r="Y18" s="106"/>
      <c r="Z18" s="106">
        <v>53</v>
      </c>
      <c r="AA18" s="106"/>
      <c r="AB18" s="106">
        <v>57</v>
      </c>
      <c r="AC18" s="106"/>
      <c r="AD18" s="106">
        <v>48</v>
      </c>
      <c r="AE18" s="106"/>
      <c r="AF18" s="107">
        <v>0</v>
      </c>
      <c r="AG18" s="107"/>
      <c r="AH18" s="107">
        <v>0</v>
      </c>
      <c r="AI18" s="107"/>
      <c r="AJ18" s="107">
        <v>0</v>
      </c>
      <c r="AK18" s="107"/>
      <c r="AL18" s="107">
        <v>0</v>
      </c>
      <c r="AM18" s="107"/>
      <c r="AN18" s="107">
        <v>0</v>
      </c>
      <c r="AO18" s="107"/>
      <c r="AP18" s="107">
        <v>0</v>
      </c>
      <c r="AQ18" s="107"/>
      <c r="AR18" s="107">
        <v>0</v>
      </c>
      <c r="AS18" s="107"/>
      <c r="AT18" s="107">
        <v>0</v>
      </c>
      <c r="AU18" s="107"/>
      <c r="AV18" s="107">
        <v>0</v>
      </c>
      <c r="AW18" s="107"/>
      <c r="AX18" s="107">
        <v>0</v>
      </c>
      <c r="AY18" s="107"/>
      <c r="AZ18" s="107">
        <v>0</v>
      </c>
      <c r="BA18" s="107"/>
      <c r="BB18" s="107">
        <v>0</v>
      </c>
      <c r="BC18" s="107"/>
      <c r="BD18" s="107">
        <v>0</v>
      </c>
      <c r="BE18" s="107"/>
      <c r="BF18" s="107">
        <v>0</v>
      </c>
      <c r="BG18" s="107"/>
      <c r="BH18" s="107">
        <v>0</v>
      </c>
      <c r="BI18" s="107"/>
      <c r="BJ18" s="107">
        <v>0</v>
      </c>
      <c r="BK18" s="107"/>
      <c r="BL18" s="107">
        <v>0</v>
      </c>
      <c r="BM18" s="107"/>
      <c r="BN18" s="107">
        <v>0</v>
      </c>
      <c r="BO18" s="107"/>
      <c r="BP18" s="9"/>
      <c r="BQ18" s="9"/>
      <c r="BR18" s="9"/>
    </row>
    <row r="19" spans="1:70" ht="12" customHeight="1">
      <c r="A19" s="12" t="s">
        <v>71</v>
      </c>
      <c r="B19" s="238">
        <v>490</v>
      </c>
      <c r="C19" s="238"/>
      <c r="D19" s="106">
        <v>200</v>
      </c>
      <c r="E19" s="106"/>
      <c r="F19" s="106">
        <v>86.8</v>
      </c>
      <c r="G19" s="106"/>
      <c r="H19" s="106">
        <v>68.2</v>
      </c>
      <c r="I19" s="106"/>
      <c r="J19" s="106">
        <v>134.9</v>
      </c>
      <c r="K19" s="106"/>
      <c r="L19" s="106">
        <v>519</v>
      </c>
      <c r="M19" s="106"/>
      <c r="N19" s="106">
        <v>151.5</v>
      </c>
      <c r="O19" s="106"/>
      <c r="P19" s="106">
        <v>89.5</v>
      </c>
      <c r="Q19" s="106"/>
      <c r="R19" s="106">
        <v>89</v>
      </c>
      <c r="S19" s="106"/>
      <c r="T19" s="106">
        <v>189</v>
      </c>
      <c r="U19" s="106"/>
      <c r="V19" s="106">
        <v>536</v>
      </c>
      <c r="W19" s="106"/>
      <c r="X19" s="106">
        <v>180</v>
      </c>
      <c r="Y19" s="106"/>
      <c r="Z19" s="106">
        <v>102</v>
      </c>
      <c r="AA19" s="106"/>
      <c r="AB19" s="106">
        <v>106</v>
      </c>
      <c r="AC19" s="106"/>
      <c r="AD19" s="106">
        <v>148</v>
      </c>
      <c r="AE19" s="106"/>
      <c r="AF19" s="107">
        <v>567</v>
      </c>
      <c r="AG19" s="107"/>
      <c r="AH19" s="107">
        <v>154</v>
      </c>
      <c r="AI19" s="107"/>
      <c r="AJ19" s="107">
        <v>103</v>
      </c>
      <c r="AK19" s="107"/>
      <c r="AL19" s="107">
        <v>105</v>
      </c>
      <c r="AM19" s="107"/>
      <c r="AN19" s="107">
        <v>205</v>
      </c>
      <c r="AO19" s="107"/>
      <c r="AP19" s="107">
        <v>610</v>
      </c>
      <c r="AQ19" s="107"/>
      <c r="AR19" s="107">
        <v>205</v>
      </c>
      <c r="AS19" s="107"/>
      <c r="AT19" s="107">
        <v>104</v>
      </c>
      <c r="AU19" s="107"/>
      <c r="AV19" s="107">
        <v>126</v>
      </c>
      <c r="AW19" s="107"/>
      <c r="AX19" s="107">
        <v>175</v>
      </c>
      <c r="AY19" s="107"/>
      <c r="AZ19" s="107">
        <v>745</v>
      </c>
      <c r="BA19" s="107"/>
      <c r="BB19" s="107">
        <v>176</v>
      </c>
      <c r="BC19" s="107"/>
      <c r="BD19" s="107">
        <v>85</v>
      </c>
      <c r="BE19" s="107"/>
      <c r="BF19" s="107">
        <v>92</v>
      </c>
      <c r="BG19" s="107"/>
      <c r="BH19" s="107">
        <v>392</v>
      </c>
      <c r="BI19" s="107"/>
      <c r="BJ19" s="107">
        <v>1003</v>
      </c>
      <c r="BK19" s="107"/>
      <c r="BL19" s="107">
        <v>65</v>
      </c>
      <c r="BM19" s="107"/>
      <c r="BN19" s="107">
        <v>0</v>
      </c>
      <c r="BO19" s="107"/>
      <c r="BP19" s="9"/>
      <c r="BQ19" s="9"/>
      <c r="BR19" s="9"/>
    </row>
    <row r="20" spans="1:70" ht="12" customHeight="1">
      <c r="A20" s="12" t="s">
        <v>85</v>
      </c>
      <c r="B20" s="238">
        <v>691</v>
      </c>
      <c r="C20" s="238"/>
      <c r="D20" s="106">
        <v>210</v>
      </c>
      <c r="E20" s="106"/>
      <c r="F20" s="106">
        <v>157.6</v>
      </c>
      <c r="G20" s="106"/>
      <c r="H20" s="106">
        <f>53.9+67.7</f>
        <v>121.6</v>
      </c>
      <c r="I20" s="106"/>
      <c r="J20" s="106">
        <v>201.6</v>
      </c>
      <c r="K20" s="106"/>
      <c r="L20" s="106">
        <v>676</v>
      </c>
      <c r="M20" s="106"/>
      <c r="N20" s="106">
        <v>224.4</v>
      </c>
      <c r="O20" s="106"/>
      <c r="P20" s="106">
        <v>132.80000000000001</v>
      </c>
      <c r="Q20" s="106"/>
      <c r="R20" s="106">
        <v>80</v>
      </c>
      <c r="S20" s="106"/>
      <c r="T20" s="106">
        <v>239</v>
      </c>
      <c r="U20" s="106"/>
      <c r="V20" s="106">
        <v>765</v>
      </c>
      <c r="W20" s="106"/>
      <c r="X20" s="106">
        <v>245</v>
      </c>
      <c r="Y20" s="106"/>
      <c r="Z20" s="106">
        <v>161</v>
      </c>
      <c r="AA20" s="106"/>
      <c r="AB20" s="106">
        <v>157</v>
      </c>
      <c r="AC20" s="106"/>
      <c r="AD20" s="106">
        <v>202</v>
      </c>
      <c r="AE20" s="106"/>
      <c r="AF20" s="107">
        <v>567</v>
      </c>
      <c r="AG20" s="107"/>
      <c r="AH20" s="107">
        <v>188</v>
      </c>
      <c r="AI20" s="107"/>
      <c r="AJ20" s="107">
        <v>157</v>
      </c>
      <c r="AK20" s="107"/>
      <c r="AL20" s="107">
        <v>121</v>
      </c>
      <c r="AM20" s="107"/>
      <c r="AN20" s="107">
        <v>101</v>
      </c>
      <c r="AO20" s="107"/>
      <c r="AP20" s="107">
        <v>707</v>
      </c>
      <c r="AQ20" s="107"/>
      <c r="AR20" s="107">
        <v>169</v>
      </c>
      <c r="AS20" s="107"/>
      <c r="AT20" s="107">
        <v>144</v>
      </c>
      <c r="AU20" s="107"/>
      <c r="AV20" s="107">
        <v>168</v>
      </c>
      <c r="AW20" s="107"/>
      <c r="AX20" s="107">
        <v>226</v>
      </c>
      <c r="AY20" s="107"/>
      <c r="AZ20" s="107">
        <v>726</v>
      </c>
      <c r="BA20" s="107"/>
      <c r="BB20" s="107">
        <v>220</v>
      </c>
      <c r="BC20" s="107"/>
      <c r="BD20" s="107">
        <v>122</v>
      </c>
      <c r="BE20" s="107"/>
      <c r="BF20" s="107">
        <v>130</v>
      </c>
      <c r="BG20" s="107"/>
      <c r="BH20" s="107">
        <v>254</v>
      </c>
      <c r="BI20" s="107"/>
      <c r="BJ20" s="107">
        <v>709</v>
      </c>
      <c r="BK20" s="107"/>
      <c r="BL20" s="107">
        <v>693</v>
      </c>
      <c r="BM20" s="107"/>
      <c r="BN20" s="107">
        <v>326</v>
      </c>
      <c r="BO20" s="107"/>
      <c r="BP20" s="9"/>
      <c r="BQ20" s="9"/>
      <c r="BR20" s="9"/>
    </row>
    <row r="21" spans="1:70" ht="12" customHeight="1">
      <c r="A21" s="12" t="s">
        <v>200</v>
      </c>
      <c r="B21" s="238">
        <v>1348</v>
      </c>
      <c r="C21" s="238"/>
      <c r="D21" s="106">
        <v>410</v>
      </c>
      <c r="E21" s="106"/>
      <c r="F21" s="106">
        <v>303.3</v>
      </c>
      <c r="G21" s="106"/>
      <c r="H21" s="106">
        <f>125.9+126.9</f>
        <v>252.8</v>
      </c>
      <c r="I21" s="106"/>
      <c r="J21" s="106">
        <v>381.4</v>
      </c>
      <c r="K21" s="106"/>
      <c r="L21" s="106">
        <v>1120</v>
      </c>
      <c r="M21" s="106"/>
      <c r="N21" s="106">
        <v>422.1</v>
      </c>
      <c r="O21" s="106"/>
      <c r="P21" s="106">
        <v>271.39999999999998</v>
      </c>
      <c r="Q21" s="106"/>
      <c r="R21" s="106">
        <v>204</v>
      </c>
      <c r="S21" s="106"/>
      <c r="T21" s="106">
        <v>222</v>
      </c>
      <c r="U21" s="106"/>
      <c r="V21" s="106">
        <v>103</v>
      </c>
      <c r="W21" s="106"/>
      <c r="X21" s="106">
        <v>101</v>
      </c>
      <c r="Y21" s="106"/>
      <c r="Z21" s="106">
        <v>2</v>
      </c>
      <c r="AA21" s="106"/>
      <c r="AB21" s="106"/>
      <c r="AC21" s="106"/>
      <c r="AD21" s="106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9"/>
      <c r="BQ21" s="9"/>
      <c r="BR21" s="9"/>
    </row>
    <row r="22" spans="1:70" ht="12" customHeight="1">
      <c r="A22" s="12" t="s">
        <v>72</v>
      </c>
      <c r="B22" s="238">
        <v>734</v>
      </c>
      <c r="C22" s="238"/>
      <c r="D22" s="106">
        <v>228</v>
      </c>
      <c r="E22" s="106"/>
      <c r="F22" s="106">
        <v>176.3</v>
      </c>
      <c r="G22" s="106"/>
      <c r="H22" s="106">
        <v>108.6</v>
      </c>
      <c r="I22" s="106"/>
      <c r="J22" s="106">
        <v>221.1</v>
      </c>
      <c r="K22" s="106"/>
      <c r="L22" s="106">
        <v>754</v>
      </c>
      <c r="M22" s="106"/>
      <c r="N22" s="106">
        <v>243.7</v>
      </c>
      <c r="O22" s="106"/>
      <c r="P22" s="106">
        <v>144</v>
      </c>
      <c r="Q22" s="106"/>
      <c r="R22" s="106">
        <v>114</v>
      </c>
      <c r="S22" s="106"/>
      <c r="T22" s="106">
        <v>252</v>
      </c>
      <c r="U22" s="106"/>
      <c r="V22" s="106">
        <v>808</v>
      </c>
      <c r="W22" s="106"/>
      <c r="X22" s="106">
        <v>252</v>
      </c>
      <c r="Y22" s="106"/>
      <c r="Z22" s="106">
        <v>176</v>
      </c>
      <c r="AA22" s="106"/>
      <c r="AB22" s="106">
        <v>166</v>
      </c>
      <c r="AC22" s="106"/>
      <c r="AD22" s="106">
        <v>214</v>
      </c>
      <c r="AE22" s="106"/>
      <c r="AF22" s="107">
        <v>735</v>
      </c>
      <c r="AG22" s="107"/>
      <c r="AH22" s="107">
        <v>208</v>
      </c>
      <c r="AI22" s="107"/>
      <c r="AJ22" s="107">
        <v>187</v>
      </c>
      <c r="AK22" s="107"/>
      <c r="AL22" s="107">
        <v>125</v>
      </c>
      <c r="AM22" s="107"/>
      <c r="AN22" s="107">
        <v>215</v>
      </c>
      <c r="AO22" s="107"/>
      <c r="AP22" s="107">
        <v>734</v>
      </c>
      <c r="AQ22" s="107"/>
      <c r="AR22" s="107">
        <v>173</v>
      </c>
      <c r="AS22" s="107"/>
      <c r="AT22" s="107">
        <v>160</v>
      </c>
      <c r="AU22" s="107"/>
      <c r="AV22" s="107">
        <v>164</v>
      </c>
      <c r="AW22" s="107"/>
      <c r="AX22" s="107">
        <v>237</v>
      </c>
      <c r="AY22" s="107"/>
      <c r="AZ22" s="107">
        <v>374</v>
      </c>
      <c r="BA22" s="107"/>
      <c r="BB22" s="107">
        <v>227</v>
      </c>
      <c r="BC22" s="107"/>
      <c r="BD22" s="107">
        <v>75</v>
      </c>
      <c r="BE22" s="107"/>
      <c r="BF22" s="107">
        <v>57</v>
      </c>
      <c r="BG22" s="107"/>
      <c r="BH22" s="107">
        <v>13</v>
      </c>
      <c r="BI22" s="107"/>
      <c r="BJ22" s="107">
        <v>0</v>
      </c>
      <c r="BK22" s="107"/>
      <c r="BL22" s="107">
        <v>0</v>
      </c>
      <c r="BM22" s="107"/>
      <c r="BN22" s="107">
        <v>0</v>
      </c>
      <c r="BO22" s="107"/>
      <c r="BP22" s="9"/>
      <c r="BQ22" s="9"/>
      <c r="BR22" s="9"/>
    </row>
    <row r="23" spans="1:70" ht="12" customHeight="1">
      <c r="A23" s="12" t="s">
        <v>73</v>
      </c>
      <c r="B23" s="238">
        <v>430</v>
      </c>
      <c r="C23" s="238"/>
      <c r="D23" s="106">
        <v>130</v>
      </c>
      <c r="E23" s="106"/>
      <c r="F23" s="106">
        <v>96.2</v>
      </c>
      <c r="G23" s="106"/>
      <c r="H23" s="106">
        <v>72.2</v>
      </c>
      <c r="I23" s="106"/>
      <c r="J23" s="106">
        <v>132.30000000000001</v>
      </c>
      <c r="K23" s="106"/>
      <c r="L23" s="106">
        <v>439.8</v>
      </c>
      <c r="M23" s="106"/>
      <c r="N23" s="106">
        <v>140.1</v>
      </c>
      <c r="O23" s="106"/>
      <c r="P23" s="106">
        <v>74.7</v>
      </c>
      <c r="Q23" s="106"/>
      <c r="R23" s="106">
        <v>82</v>
      </c>
      <c r="S23" s="106"/>
      <c r="T23" s="106">
        <v>143</v>
      </c>
      <c r="U23" s="106"/>
      <c r="V23" s="106">
        <v>452</v>
      </c>
      <c r="W23" s="106"/>
      <c r="X23" s="106">
        <v>143</v>
      </c>
      <c r="Y23" s="106"/>
      <c r="Z23" s="106">
        <v>90</v>
      </c>
      <c r="AA23" s="106"/>
      <c r="AB23" s="106">
        <v>101</v>
      </c>
      <c r="AC23" s="106"/>
      <c r="AD23" s="106">
        <v>118</v>
      </c>
      <c r="AE23" s="106"/>
      <c r="AF23" s="107">
        <v>421</v>
      </c>
      <c r="AG23" s="107"/>
      <c r="AH23" s="107">
        <v>116</v>
      </c>
      <c r="AI23" s="107"/>
      <c r="AJ23" s="107">
        <v>85</v>
      </c>
      <c r="AK23" s="107"/>
      <c r="AL23" s="107">
        <v>91</v>
      </c>
      <c r="AM23" s="107"/>
      <c r="AN23" s="107">
        <v>129</v>
      </c>
      <c r="AO23" s="107"/>
      <c r="AP23" s="107">
        <v>277</v>
      </c>
      <c r="AQ23" s="107"/>
      <c r="AR23" s="107">
        <v>112</v>
      </c>
      <c r="AS23" s="107"/>
      <c r="AT23" s="107">
        <v>69</v>
      </c>
      <c r="AU23" s="107"/>
      <c r="AV23" s="107">
        <v>69</v>
      </c>
      <c r="AW23" s="107"/>
      <c r="AX23" s="107">
        <v>27</v>
      </c>
      <c r="AY23" s="107"/>
      <c r="AZ23" s="107">
        <v>23</v>
      </c>
      <c r="BA23" s="107"/>
      <c r="BB23" s="107">
        <v>23</v>
      </c>
      <c r="BC23" s="107"/>
      <c r="BD23" s="107">
        <v>0</v>
      </c>
      <c r="BE23" s="107"/>
      <c r="BF23" s="107">
        <v>0</v>
      </c>
      <c r="BG23" s="107"/>
      <c r="BH23" s="107">
        <v>0</v>
      </c>
      <c r="BI23" s="107"/>
      <c r="BJ23" s="107">
        <v>0</v>
      </c>
      <c r="BK23" s="107"/>
      <c r="BL23" s="107">
        <v>0</v>
      </c>
      <c r="BM23" s="107"/>
      <c r="BN23" s="107">
        <v>0</v>
      </c>
      <c r="BO23" s="107"/>
      <c r="BP23" s="9"/>
      <c r="BQ23" s="9"/>
      <c r="BR23" s="9"/>
    </row>
    <row r="24" spans="1:70" ht="12" customHeight="1">
      <c r="A24" s="14" t="s">
        <v>86</v>
      </c>
      <c r="B24" s="239">
        <v>1054</v>
      </c>
      <c r="C24" s="239"/>
      <c r="D24" s="108">
        <v>327</v>
      </c>
      <c r="E24" s="108"/>
      <c r="F24" s="108">
        <v>234</v>
      </c>
      <c r="G24" s="108"/>
      <c r="H24" s="108">
        <v>174</v>
      </c>
      <c r="I24" s="108"/>
      <c r="J24" s="108">
        <v>318.5</v>
      </c>
      <c r="K24" s="108"/>
      <c r="L24" s="108">
        <v>1089.2</v>
      </c>
      <c r="M24" s="108"/>
      <c r="N24" s="108">
        <v>324.8</v>
      </c>
      <c r="O24" s="108"/>
      <c r="P24" s="108">
        <v>191.1</v>
      </c>
      <c r="Q24" s="108"/>
      <c r="R24" s="108">
        <v>207</v>
      </c>
      <c r="S24" s="108"/>
      <c r="T24" s="108">
        <v>366</v>
      </c>
      <c r="U24" s="108"/>
      <c r="V24" s="108">
        <v>416</v>
      </c>
      <c r="W24" s="108"/>
      <c r="X24" s="108">
        <v>314</v>
      </c>
      <c r="Y24" s="108"/>
      <c r="Z24" s="108">
        <v>92</v>
      </c>
      <c r="AA24" s="108"/>
      <c r="AB24" s="108">
        <v>10</v>
      </c>
      <c r="AC24" s="108"/>
      <c r="AD24" s="108"/>
      <c r="AE24" s="108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20"/>
      <c r="BQ24" s="9"/>
      <c r="BR24" s="9"/>
    </row>
    <row r="25" spans="1:70" ht="12" customHeight="1">
      <c r="A25" s="14" t="s">
        <v>218</v>
      </c>
      <c r="B25" s="239">
        <v>1150</v>
      </c>
      <c r="C25" s="239"/>
      <c r="D25" s="108">
        <v>575</v>
      </c>
      <c r="E25" s="108"/>
      <c r="F25" s="108">
        <v>386.4</v>
      </c>
      <c r="G25" s="108"/>
      <c r="H25" s="108">
        <v>167.2</v>
      </c>
      <c r="I25" s="108"/>
      <c r="J25" s="108">
        <v>21.2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20"/>
      <c r="BQ25" s="9"/>
      <c r="BR25" s="9"/>
    </row>
    <row r="26" spans="1:70" s="18" customFormat="1" ht="12" customHeight="1">
      <c r="A26" s="16" t="s">
        <v>100</v>
      </c>
      <c r="B26" s="248">
        <f>SUM(B14:B25)</f>
        <v>7416</v>
      </c>
      <c r="C26" s="241"/>
      <c r="D26" s="249">
        <f>SUM(D14:D25)</f>
        <v>2547</v>
      </c>
      <c r="E26" s="110"/>
      <c r="F26" s="249">
        <f>SUM(F14:F25)</f>
        <v>1777.6999999999998</v>
      </c>
      <c r="G26" s="110"/>
      <c r="H26" s="249">
        <f>SUM(H14:H25)</f>
        <v>1231.9000000000003</v>
      </c>
      <c r="I26" s="110"/>
      <c r="J26" s="249">
        <f>SUM(J14:J25)</f>
        <v>1858.3999999999999</v>
      </c>
      <c r="K26" s="110"/>
      <c r="L26" s="249">
        <f>SUM(L14:L24)</f>
        <v>6116.3</v>
      </c>
      <c r="M26" s="110"/>
      <c r="N26" s="249">
        <f>SUM(N14:N24)</f>
        <v>2000.3</v>
      </c>
      <c r="O26" s="110"/>
      <c r="P26" s="249">
        <f>SUM(P14:P24)</f>
        <v>1180</v>
      </c>
      <c r="Q26" s="110"/>
      <c r="R26" s="249">
        <v>997</v>
      </c>
      <c r="S26" s="110"/>
      <c r="T26" s="242">
        <v>1939</v>
      </c>
      <c r="U26" s="110"/>
      <c r="V26" s="110">
        <v>4516</v>
      </c>
      <c r="W26" s="110"/>
      <c r="X26" s="110">
        <v>1678</v>
      </c>
      <c r="Y26" s="110"/>
      <c r="Z26" s="110">
        <f>+SUM(Z14:Z24)</f>
        <v>934</v>
      </c>
      <c r="AA26" s="110"/>
      <c r="AB26" s="110">
        <f>+SUM(AB14:AB24)</f>
        <v>851</v>
      </c>
      <c r="AC26" s="110"/>
      <c r="AD26" s="110">
        <v>1053</v>
      </c>
      <c r="AE26" s="110"/>
      <c r="AF26" s="111">
        <v>3138</v>
      </c>
      <c r="AG26" s="111"/>
      <c r="AH26" s="111">
        <v>896</v>
      </c>
      <c r="AI26" s="111"/>
      <c r="AJ26" s="111">
        <v>719</v>
      </c>
      <c r="AK26" s="111"/>
      <c r="AL26" s="111">
        <v>583</v>
      </c>
      <c r="AM26" s="111"/>
      <c r="AN26" s="111">
        <v>940</v>
      </c>
      <c r="AO26" s="111"/>
      <c r="AP26" s="111">
        <v>3290</v>
      </c>
      <c r="AQ26" s="111"/>
      <c r="AR26" s="111">
        <v>955</v>
      </c>
      <c r="AS26" s="111"/>
      <c r="AT26" s="111">
        <v>645</v>
      </c>
      <c r="AU26" s="111"/>
      <c r="AV26" s="111">
        <v>736</v>
      </c>
      <c r="AW26" s="111"/>
      <c r="AX26" s="111">
        <v>954</v>
      </c>
      <c r="AY26" s="111"/>
      <c r="AZ26" s="111">
        <v>2444</v>
      </c>
      <c r="BA26" s="111"/>
      <c r="BB26" s="111">
        <v>827</v>
      </c>
      <c r="BC26" s="111"/>
      <c r="BD26" s="111">
        <v>372</v>
      </c>
      <c r="BE26" s="111"/>
      <c r="BF26" s="111">
        <v>371</v>
      </c>
      <c r="BG26" s="111"/>
      <c r="BH26" s="111">
        <v>872</v>
      </c>
      <c r="BI26" s="111"/>
      <c r="BJ26" s="111">
        <v>2292</v>
      </c>
      <c r="BK26" s="111"/>
      <c r="BL26" s="111">
        <v>1426</v>
      </c>
      <c r="BM26" s="111"/>
      <c r="BN26" s="111">
        <v>1272</v>
      </c>
      <c r="BO26" s="111"/>
      <c r="BP26" s="17"/>
      <c r="BQ26" s="17"/>
      <c r="BR26" s="17"/>
    </row>
    <row r="27" spans="1:70" s="18" customFormat="1" ht="12" customHeight="1">
      <c r="A27" s="19"/>
      <c r="B27" s="243"/>
      <c r="C27" s="243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7"/>
      <c r="BQ27" s="17"/>
      <c r="BR27" s="17"/>
    </row>
    <row r="28" spans="1:70" ht="12" customHeight="1">
      <c r="A28" s="10" t="s">
        <v>60</v>
      </c>
      <c r="B28" s="244"/>
      <c r="C28" s="244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106"/>
      <c r="W28" s="245"/>
      <c r="X28" s="106"/>
      <c r="Y28" s="245"/>
      <c r="Z28" s="106"/>
      <c r="AA28" s="245"/>
      <c r="AB28" s="106"/>
      <c r="AC28" s="106"/>
      <c r="AD28" s="106"/>
      <c r="AE28" s="106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9"/>
      <c r="BQ28" s="9"/>
      <c r="BR28" s="9"/>
    </row>
    <row r="29" spans="1:70" ht="12" customHeight="1">
      <c r="A29" s="12" t="s">
        <v>87</v>
      </c>
      <c r="B29" s="238">
        <v>491</v>
      </c>
      <c r="C29" s="238"/>
      <c r="D29" s="106">
        <v>161</v>
      </c>
      <c r="E29" s="106"/>
      <c r="F29" s="106">
        <v>104.9</v>
      </c>
      <c r="G29" s="106"/>
      <c r="H29" s="106">
        <v>89.2</v>
      </c>
      <c r="I29" s="106"/>
      <c r="J29" s="106">
        <v>136.19999999999999</v>
      </c>
      <c r="K29" s="106"/>
      <c r="L29" s="106">
        <v>487.7</v>
      </c>
      <c r="M29" s="106"/>
      <c r="N29" s="106">
        <v>146.9</v>
      </c>
      <c r="O29" s="106"/>
      <c r="P29" s="106">
        <v>87.8</v>
      </c>
      <c r="Q29" s="106"/>
      <c r="R29" s="106">
        <v>112</v>
      </c>
      <c r="S29" s="106"/>
      <c r="T29" s="106">
        <v>141</v>
      </c>
      <c r="U29" s="106"/>
      <c r="V29" s="106">
        <v>542</v>
      </c>
      <c r="W29" s="106"/>
      <c r="X29" s="106">
        <v>147</v>
      </c>
      <c r="Y29" s="106"/>
      <c r="Z29" s="106">
        <v>102</v>
      </c>
      <c r="AA29" s="106"/>
      <c r="AB29" s="106">
        <v>121</v>
      </c>
      <c r="AC29" s="106"/>
      <c r="AD29" s="106">
        <v>172</v>
      </c>
      <c r="AE29" s="106"/>
      <c r="AF29" s="107">
        <v>522</v>
      </c>
      <c r="AG29" s="107"/>
      <c r="AH29" s="107">
        <v>166</v>
      </c>
      <c r="AI29" s="107"/>
      <c r="AJ29" s="107">
        <v>99</v>
      </c>
      <c r="AK29" s="107"/>
      <c r="AL29" s="107">
        <v>109</v>
      </c>
      <c r="AM29" s="107"/>
      <c r="AN29" s="107">
        <v>148</v>
      </c>
      <c r="AO29" s="107"/>
      <c r="AP29" s="107">
        <v>321</v>
      </c>
      <c r="AQ29" s="107"/>
      <c r="AR29" s="107">
        <v>170</v>
      </c>
      <c r="AS29" s="107"/>
      <c r="AT29" s="107">
        <v>108</v>
      </c>
      <c r="AU29" s="107"/>
      <c r="AV29" s="107">
        <v>42</v>
      </c>
      <c r="AW29" s="107"/>
      <c r="AX29" s="107">
        <v>1</v>
      </c>
      <c r="AY29" s="107"/>
      <c r="AZ29" s="107">
        <v>0</v>
      </c>
      <c r="BA29" s="107"/>
      <c r="BB29" s="107">
        <v>0</v>
      </c>
      <c r="BC29" s="107"/>
      <c r="BD29" s="107">
        <v>0</v>
      </c>
      <c r="BE29" s="107"/>
      <c r="BF29" s="107">
        <v>0</v>
      </c>
      <c r="BG29" s="107"/>
      <c r="BH29" s="107">
        <v>0</v>
      </c>
      <c r="BI29" s="107"/>
      <c r="BJ29" s="107">
        <v>0</v>
      </c>
      <c r="BK29" s="107"/>
      <c r="BL29" s="107">
        <v>0</v>
      </c>
      <c r="BM29" s="107"/>
      <c r="BN29" s="107">
        <v>0</v>
      </c>
      <c r="BO29" s="107"/>
      <c r="BP29" s="9"/>
      <c r="BQ29" s="9"/>
      <c r="BR29" s="9"/>
    </row>
    <row r="30" spans="1:70" ht="12" customHeight="1">
      <c r="A30" s="12" t="s">
        <v>199</v>
      </c>
      <c r="B30" s="238">
        <v>623</v>
      </c>
      <c r="C30" s="238"/>
      <c r="D30" s="106">
        <v>214</v>
      </c>
      <c r="E30" s="106"/>
      <c r="F30" s="106">
        <v>129.69999999999999</v>
      </c>
      <c r="G30" s="106"/>
      <c r="H30" s="106">
        <v>112.1</v>
      </c>
      <c r="I30" s="106"/>
      <c r="J30" s="106">
        <v>166.7</v>
      </c>
      <c r="K30" s="106"/>
      <c r="L30" s="106">
        <v>189.9</v>
      </c>
      <c r="M30" s="106"/>
      <c r="N30" s="106">
        <v>158.1</v>
      </c>
      <c r="O30" s="106"/>
      <c r="P30" s="106">
        <v>31.8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9"/>
      <c r="BQ30" s="9"/>
      <c r="BR30" s="9"/>
    </row>
    <row r="31" spans="1:70" ht="12" customHeight="1">
      <c r="A31" s="12" t="s">
        <v>74</v>
      </c>
      <c r="B31" s="238">
        <v>629</v>
      </c>
      <c r="C31" s="238"/>
      <c r="D31" s="106">
        <v>193</v>
      </c>
      <c r="E31" s="106"/>
      <c r="F31" s="106">
        <v>133.69999999999999</v>
      </c>
      <c r="G31" s="106"/>
      <c r="H31" s="106">
        <v>132.4</v>
      </c>
      <c r="I31" s="106"/>
      <c r="J31" s="106">
        <v>169.6</v>
      </c>
      <c r="K31" s="106"/>
      <c r="L31" s="106">
        <v>584.4</v>
      </c>
      <c r="M31" s="106"/>
      <c r="N31" s="106">
        <v>178.9</v>
      </c>
      <c r="O31" s="106"/>
      <c r="P31" s="106">
        <v>110.4</v>
      </c>
      <c r="Q31" s="106"/>
      <c r="R31" s="106">
        <v>141</v>
      </c>
      <c r="S31" s="106"/>
      <c r="T31" s="106">
        <v>154</v>
      </c>
      <c r="U31" s="106"/>
      <c r="V31" s="106">
        <v>559</v>
      </c>
      <c r="W31" s="106"/>
      <c r="X31" s="106">
        <v>160</v>
      </c>
      <c r="Y31" s="106"/>
      <c r="Z31" s="106">
        <v>117</v>
      </c>
      <c r="AA31" s="106"/>
      <c r="AB31" s="106">
        <v>143</v>
      </c>
      <c r="AC31" s="106"/>
      <c r="AD31" s="106">
        <v>139</v>
      </c>
      <c r="AE31" s="106"/>
      <c r="AF31" s="107">
        <v>67</v>
      </c>
      <c r="AG31" s="107"/>
      <c r="AH31" s="107">
        <v>31</v>
      </c>
      <c r="AI31" s="107"/>
      <c r="AJ31" s="107">
        <v>36</v>
      </c>
      <c r="AK31" s="107"/>
      <c r="AL31" s="107">
        <v>0</v>
      </c>
      <c r="AM31" s="107"/>
      <c r="AN31" s="107">
        <v>0</v>
      </c>
      <c r="AO31" s="107"/>
      <c r="AP31" s="107">
        <v>0</v>
      </c>
      <c r="AQ31" s="107"/>
      <c r="AR31" s="107">
        <v>0</v>
      </c>
      <c r="AS31" s="107"/>
      <c r="AT31" s="107">
        <v>0</v>
      </c>
      <c r="AU31" s="107"/>
      <c r="AV31" s="107">
        <v>0</v>
      </c>
      <c r="AW31" s="107"/>
      <c r="AX31" s="107">
        <v>0</v>
      </c>
      <c r="AY31" s="107"/>
      <c r="AZ31" s="107">
        <v>0</v>
      </c>
      <c r="BA31" s="107"/>
      <c r="BB31" s="107">
        <v>0</v>
      </c>
      <c r="BC31" s="107"/>
      <c r="BD31" s="107">
        <v>0</v>
      </c>
      <c r="BE31" s="107"/>
      <c r="BF31" s="107">
        <v>0</v>
      </c>
      <c r="BG31" s="107"/>
      <c r="BH31" s="107">
        <v>0</v>
      </c>
      <c r="BI31" s="107"/>
      <c r="BJ31" s="107">
        <v>0</v>
      </c>
      <c r="BK31" s="107"/>
      <c r="BL31" s="107">
        <v>0</v>
      </c>
      <c r="BM31" s="107"/>
      <c r="BN31" s="107">
        <v>0</v>
      </c>
      <c r="BO31" s="107"/>
      <c r="BP31" s="9"/>
      <c r="BQ31" s="9"/>
      <c r="BR31" s="9"/>
    </row>
    <row r="32" spans="1:70" ht="12" customHeight="1">
      <c r="A32" s="14" t="s">
        <v>75</v>
      </c>
      <c r="B32" s="239">
        <v>477</v>
      </c>
      <c r="C32" s="239"/>
      <c r="D32" s="108">
        <v>143</v>
      </c>
      <c r="E32" s="108"/>
      <c r="F32" s="108">
        <v>102.6</v>
      </c>
      <c r="G32" s="108"/>
      <c r="H32" s="108">
        <v>105</v>
      </c>
      <c r="I32" s="108"/>
      <c r="J32" s="108">
        <v>126.2</v>
      </c>
      <c r="K32" s="108"/>
      <c r="L32" s="108">
        <v>443.7</v>
      </c>
      <c r="M32" s="108"/>
      <c r="N32" s="108">
        <v>132.4</v>
      </c>
      <c r="O32" s="108"/>
      <c r="P32" s="108">
        <v>81.3</v>
      </c>
      <c r="Q32" s="108"/>
      <c r="R32" s="108">
        <v>112</v>
      </c>
      <c r="S32" s="108"/>
      <c r="T32" s="108">
        <v>118</v>
      </c>
      <c r="U32" s="108"/>
      <c r="V32" s="108">
        <v>419</v>
      </c>
      <c r="W32" s="108"/>
      <c r="X32" s="108">
        <v>123</v>
      </c>
      <c r="Y32" s="108"/>
      <c r="Z32" s="108">
        <v>87</v>
      </c>
      <c r="AA32" s="108"/>
      <c r="AB32" s="108">
        <v>105</v>
      </c>
      <c r="AC32" s="108"/>
      <c r="AD32" s="108">
        <v>104</v>
      </c>
      <c r="AE32" s="108"/>
      <c r="AF32" s="109">
        <v>75</v>
      </c>
      <c r="AG32" s="109"/>
      <c r="AH32" s="109">
        <v>27</v>
      </c>
      <c r="AI32" s="109"/>
      <c r="AJ32" s="109">
        <v>36</v>
      </c>
      <c r="AK32" s="109"/>
      <c r="AL32" s="109">
        <v>11</v>
      </c>
      <c r="AM32" s="109"/>
      <c r="AN32" s="109">
        <v>1</v>
      </c>
      <c r="AO32" s="109"/>
      <c r="AP32" s="109">
        <v>0</v>
      </c>
      <c r="AQ32" s="109"/>
      <c r="AR32" s="109">
        <v>0</v>
      </c>
      <c r="AS32" s="109"/>
      <c r="AT32" s="109">
        <v>0</v>
      </c>
      <c r="AU32" s="109"/>
      <c r="AV32" s="109">
        <v>0</v>
      </c>
      <c r="AW32" s="109"/>
      <c r="AX32" s="109">
        <v>0</v>
      </c>
      <c r="AY32" s="109"/>
      <c r="AZ32" s="109">
        <v>0</v>
      </c>
      <c r="BA32" s="109"/>
      <c r="BB32" s="109">
        <v>0</v>
      </c>
      <c r="BC32" s="109"/>
      <c r="BD32" s="109">
        <v>0</v>
      </c>
      <c r="BE32" s="109"/>
      <c r="BF32" s="109">
        <v>0</v>
      </c>
      <c r="BG32" s="109"/>
      <c r="BH32" s="109">
        <v>0</v>
      </c>
      <c r="BI32" s="109"/>
      <c r="BJ32" s="109">
        <v>0</v>
      </c>
      <c r="BK32" s="109"/>
      <c r="BL32" s="109">
        <v>0</v>
      </c>
      <c r="BM32" s="109"/>
      <c r="BN32" s="109">
        <v>0</v>
      </c>
      <c r="BO32" s="109"/>
      <c r="BP32" s="20"/>
      <c r="BQ32" s="9"/>
      <c r="BR32" s="9"/>
    </row>
    <row r="33" spans="1:70" s="18" customFormat="1" ht="12" customHeight="1">
      <c r="A33" s="16" t="s">
        <v>100</v>
      </c>
      <c r="B33" s="240">
        <f>SUM(B29:B32)</f>
        <v>2220</v>
      </c>
      <c r="C33" s="241"/>
      <c r="D33" s="242">
        <f>SUM(D29:D32)</f>
        <v>711</v>
      </c>
      <c r="E33" s="110"/>
      <c r="F33" s="242">
        <f>SUM(F29:F32)</f>
        <v>470.9</v>
      </c>
      <c r="G33" s="110"/>
      <c r="H33" s="242">
        <f>SUM(H29:H32)</f>
        <v>438.70000000000005</v>
      </c>
      <c r="I33" s="110"/>
      <c r="J33" s="242">
        <f>SUM(J29:J32)</f>
        <v>598.70000000000005</v>
      </c>
      <c r="K33" s="110"/>
      <c r="L33" s="242">
        <f>SUM(L29:L32)</f>
        <v>1705.7</v>
      </c>
      <c r="M33" s="110"/>
      <c r="N33" s="242">
        <f>SUM(N29:N32)</f>
        <v>616.29999999999995</v>
      </c>
      <c r="O33" s="110"/>
      <c r="P33" s="242">
        <f>SUM(P29:P32)</f>
        <v>311.3</v>
      </c>
      <c r="Q33" s="110"/>
      <c r="R33" s="242">
        <v>365</v>
      </c>
      <c r="S33" s="110"/>
      <c r="T33" s="242">
        <v>413</v>
      </c>
      <c r="U33" s="110"/>
      <c r="V33" s="110">
        <v>1520</v>
      </c>
      <c r="W33" s="110"/>
      <c r="X33" s="110">
        <v>430</v>
      </c>
      <c r="Y33" s="110"/>
      <c r="Z33" s="110">
        <f>SUM(Z29:Z32)</f>
        <v>306</v>
      </c>
      <c r="AA33" s="110"/>
      <c r="AB33" s="110">
        <f>SUM(AB29:AB32)</f>
        <v>369</v>
      </c>
      <c r="AC33" s="110"/>
      <c r="AD33" s="110">
        <v>415</v>
      </c>
      <c r="AE33" s="110"/>
      <c r="AF33" s="111">
        <v>664</v>
      </c>
      <c r="AG33" s="111"/>
      <c r="AH33" s="111">
        <v>224</v>
      </c>
      <c r="AI33" s="111"/>
      <c r="AJ33" s="111">
        <v>171</v>
      </c>
      <c r="AK33" s="111"/>
      <c r="AL33" s="111">
        <v>120</v>
      </c>
      <c r="AM33" s="111"/>
      <c r="AN33" s="111">
        <v>149</v>
      </c>
      <c r="AO33" s="111"/>
      <c r="AP33" s="111">
        <v>321</v>
      </c>
      <c r="AQ33" s="111"/>
      <c r="AR33" s="111">
        <v>170</v>
      </c>
      <c r="AS33" s="111"/>
      <c r="AT33" s="111">
        <v>108</v>
      </c>
      <c r="AU33" s="111"/>
      <c r="AV33" s="111">
        <v>42</v>
      </c>
      <c r="AW33" s="111"/>
      <c r="AX33" s="111">
        <v>1</v>
      </c>
      <c r="AY33" s="111"/>
      <c r="AZ33" s="111">
        <v>0</v>
      </c>
      <c r="BA33" s="111"/>
      <c r="BB33" s="111">
        <v>0</v>
      </c>
      <c r="BC33" s="111"/>
      <c r="BD33" s="111">
        <v>0</v>
      </c>
      <c r="BE33" s="111"/>
      <c r="BF33" s="111">
        <v>0</v>
      </c>
      <c r="BG33" s="111"/>
      <c r="BH33" s="111">
        <v>0</v>
      </c>
      <c r="BI33" s="111"/>
      <c r="BJ33" s="111">
        <v>0</v>
      </c>
      <c r="BK33" s="111"/>
      <c r="BL33" s="111">
        <v>0</v>
      </c>
      <c r="BM33" s="111"/>
      <c r="BN33" s="111">
        <v>0</v>
      </c>
      <c r="BO33" s="111"/>
      <c r="BP33" s="17"/>
      <c r="BQ33" s="17"/>
      <c r="BR33" s="17"/>
    </row>
    <row r="34" spans="1:70" s="18" customFormat="1" ht="12" customHeight="1">
      <c r="A34" s="19"/>
      <c r="B34" s="250"/>
      <c r="C34" s="243"/>
      <c r="D34" s="251"/>
      <c r="E34" s="112"/>
      <c r="F34" s="251"/>
      <c r="G34" s="112"/>
      <c r="H34" s="251"/>
      <c r="I34" s="112"/>
      <c r="J34" s="251"/>
      <c r="K34" s="112"/>
      <c r="L34" s="251"/>
      <c r="M34" s="112"/>
      <c r="N34" s="251"/>
      <c r="O34" s="112"/>
      <c r="P34" s="251"/>
      <c r="Q34" s="112"/>
      <c r="R34" s="251"/>
      <c r="S34" s="112"/>
      <c r="T34" s="251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7"/>
      <c r="BQ34" s="17"/>
      <c r="BR34" s="17"/>
    </row>
    <row r="35" spans="1:70" s="18" customFormat="1" ht="12" customHeight="1">
      <c r="A35" s="19" t="s">
        <v>216</v>
      </c>
      <c r="B35" s="250"/>
      <c r="C35" s="243"/>
      <c r="D35" s="251"/>
      <c r="E35" s="112"/>
      <c r="F35" s="251"/>
      <c r="G35" s="112"/>
      <c r="H35" s="251"/>
      <c r="I35" s="112"/>
      <c r="J35" s="251"/>
      <c r="K35" s="112"/>
      <c r="L35" s="251"/>
      <c r="M35" s="112"/>
      <c r="N35" s="251"/>
      <c r="O35" s="112"/>
      <c r="P35" s="251"/>
      <c r="Q35" s="112"/>
      <c r="R35" s="251"/>
      <c r="S35" s="112"/>
      <c r="T35" s="251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7"/>
      <c r="BQ35" s="17"/>
      <c r="BR35" s="17"/>
    </row>
    <row r="36" spans="1:70" s="18" customFormat="1" ht="12" customHeight="1">
      <c r="A36" s="12" t="s">
        <v>202</v>
      </c>
      <c r="B36" s="252">
        <v>120</v>
      </c>
      <c r="C36" s="243"/>
      <c r="D36" s="253">
        <v>35</v>
      </c>
      <c r="E36" s="112"/>
      <c r="F36" s="253">
        <v>22.2</v>
      </c>
      <c r="G36" s="112"/>
      <c r="H36" s="253">
        <v>31</v>
      </c>
      <c r="I36" s="112"/>
      <c r="J36" s="253">
        <v>31.8</v>
      </c>
      <c r="K36" s="112"/>
      <c r="L36" s="253">
        <v>22.8</v>
      </c>
      <c r="M36" s="112"/>
      <c r="N36" s="253">
        <v>22.8</v>
      </c>
      <c r="O36" s="112"/>
      <c r="P36" s="108">
        <v>0</v>
      </c>
      <c r="Q36" s="106"/>
      <c r="R36" s="108">
        <v>0</v>
      </c>
      <c r="S36" s="106"/>
      <c r="T36" s="106">
        <v>0</v>
      </c>
      <c r="U36" s="106"/>
      <c r="V36" s="106">
        <v>0</v>
      </c>
      <c r="W36" s="106"/>
      <c r="X36" s="106">
        <v>0</v>
      </c>
      <c r="Y36" s="106"/>
      <c r="Z36" s="106">
        <v>0</v>
      </c>
      <c r="AA36" s="106"/>
      <c r="AB36" s="106">
        <v>0</v>
      </c>
      <c r="AC36" s="106"/>
      <c r="AD36" s="106">
        <v>0</v>
      </c>
      <c r="AE36" s="106"/>
      <c r="AF36" s="108">
        <v>0</v>
      </c>
      <c r="AG36" s="106"/>
      <c r="AH36" s="108">
        <v>0</v>
      </c>
      <c r="AI36" s="106"/>
      <c r="AJ36" s="106">
        <v>0</v>
      </c>
      <c r="AK36" s="106"/>
      <c r="AL36" s="106">
        <v>0</v>
      </c>
      <c r="AM36" s="106"/>
      <c r="AN36" s="106">
        <v>0</v>
      </c>
      <c r="AO36" s="106"/>
      <c r="AP36" s="106">
        <v>0</v>
      </c>
      <c r="AQ36" s="106"/>
      <c r="AR36" s="106">
        <v>0</v>
      </c>
      <c r="AS36" s="106"/>
      <c r="AT36" s="106">
        <v>0</v>
      </c>
      <c r="AU36" s="106"/>
      <c r="AV36" s="108">
        <v>0</v>
      </c>
      <c r="AW36" s="106"/>
      <c r="AX36" s="108">
        <v>0</v>
      </c>
      <c r="AY36" s="106"/>
      <c r="AZ36" s="106">
        <v>0</v>
      </c>
      <c r="BA36" s="106"/>
      <c r="BB36" s="106">
        <v>0</v>
      </c>
      <c r="BC36" s="106"/>
      <c r="BD36" s="106">
        <v>0</v>
      </c>
      <c r="BE36" s="106"/>
      <c r="BF36" s="106">
        <v>0</v>
      </c>
      <c r="BG36" s="106"/>
      <c r="BH36" s="106">
        <v>0</v>
      </c>
      <c r="BI36" s="106"/>
      <c r="BJ36" s="106">
        <v>0</v>
      </c>
      <c r="BK36" s="113"/>
      <c r="BL36" s="106">
        <v>0</v>
      </c>
      <c r="BM36" s="113"/>
      <c r="BN36" s="106">
        <v>0</v>
      </c>
      <c r="BO36" s="113"/>
      <c r="BP36" s="17"/>
      <c r="BQ36" s="17"/>
      <c r="BR36" s="17"/>
    </row>
    <row r="37" spans="1:70" s="18" customFormat="1" ht="12" customHeight="1">
      <c r="A37" s="16" t="s">
        <v>100</v>
      </c>
      <c r="B37" s="240">
        <v>120</v>
      </c>
      <c r="C37" s="241"/>
      <c r="D37" s="242">
        <v>35</v>
      </c>
      <c r="E37" s="110"/>
      <c r="F37" s="242">
        <f>SUM(F36)</f>
        <v>22.2</v>
      </c>
      <c r="G37" s="110"/>
      <c r="H37" s="242">
        <f>SUM(H36)</f>
        <v>31</v>
      </c>
      <c r="I37" s="110"/>
      <c r="J37" s="242">
        <f>J36</f>
        <v>31.8</v>
      </c>
      <c r="K37" s="110"/>
      <c r="L37" s="242">
        <f>L36</f>
        <v>22.8</v>
      </c>
      <c r="M37" s="110"/>
      <c r="N37" s="242">
        <f>N36</f>
        <v>22.8</v>
      </c>
      <c r="O37" s="110"/>
      <c r="P37" s="217">
        <v>0</v>
      </c>
      <c r="Q37" s="217"/>
      <c r="R37" s="217">
        <v>0</v>
      </c>
      <c r="S37" s="217"/>
      <c r="T37" s="217">
        <v>0</v>
      </c>
      <c r="U37" s="217"/>
      <c r="V37" s="217">
        <v>0</v>
      </c>
      <c r="W37" s="217"/>
      <c r="X37" s="217">
        <v>0</v>
      </c>
      <c r="Y37" s="217"/>
      <c r="Z37" s="217">
        <v>0</v>
      </c>
      <c r="AA37" s="217"/>
      <c r="AB37" s="217">
        <v>0</v>
      </c>
      <c r="AC37" s="217"/>
      <c r="AD37" s="217">
        <v>0</v>
      </c>
      <c r="AE37" s="110"/>
      <c r="AF37" s="217">
        <v>0</v>
      </c>
      <c r="AG37" s="217"/>
      <c r="AH37" s="217">
        <v>0</v>
      </c>
      <c r="AI37" s="217"/>
      <c r="AJ37" s="217">
        <v>0</v>
      </c>
      <c r="AK37" s="217"/>
      <c r="AL37" s="217">
        <v>0</v>
      </c>
      <c r="AM37" s="217"/>
      <c r="AN37" s="217">
        <v>0</v>
      </c>
      <c r="AO37" s="217"/>
      <c r="AP37" s="217">
        <v>0</v>
      </c>
      <c r="AQ37" s="217"/>
      <c r="AR37" s="217">
        <v>0</v>
      </c>
      <c r="AS37" s="217"/>
      <c r="AT37" s="217">
        <v>0</v>
      </c>
      <c r="AU37" s="111"/>
      <c r="AV37" s="217">
        <v>0</v>
      </c>
      <c r="AW37" s="217"/>
      <c r="AX37" s="217">
        <v>0</v>
      </c>
      <c r="AY37" s="217"/>
      <c r="AZ37" s="217">
        <v>0</v>
      </c>
      <c r="BA37" s="217"/>
      <c r="BB37" s="217">
        <v>0</v>
      </c>
      <c r="BC37" s="217"/>
      <c r="BD37" s="217">
        <v>0</v>
      </c>
      <c r="BE37" s="217"/>
      <c r="BF37" s="217">
        <v>0</v>
      </c>
      <c r="BG37" s="217"/>
      <c r="BH37" s="217">
        <v>0</v>
      </c>
      <c r="BI37" s="217"/>
      <c r="BJ37" s="217">
        <v>0</v>
      </c>
      <c r="BK37" s="111"/>
      <c r="BL37" s="217">
        <v>0</v>
      </c>
      <c r="BM37" s="111"/>
      <c r="BN37" s="217">
        <v>0</v>
      </c>
      <c r="BO37" s="111"/>
      <c r="BP37" s="17"/>
      <c r="BQ37" s="17"/>
      <c r="BR37" s="17"/>
    </row>
    <row r="38" spans="1:70" s="18" customFormat="1" ht="12" customHeight="1">
      <c r="A38" s="16"/>
      <c r="B38" s="241"/>
      <c r="C38" s="241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217"/>
      <c r="W38" s="110"/>
      <c r="X38" s="217"/>
      <c r="Y38" s="110"/>
      <c r="Z38" s="217"/>
      <c r="AA38" s="110"/>
      <c r="AB38" s="217"/>
      <c r="AC38" s="110"/>
      <c r="AD38" s="110"/>
      <c r="AE38" s="110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7"/>
      <c r="BQ38" s="17"/>
      <c r="BR38" s="17"/>
    </row>
    <row r="39" spans="1:70" s="18" customFormat="1" ht="12" customHeight="1">
      <c r="A39" s="21" t="s">
        <v>185</v>
      </c>
      <c r="B39" s="298">
        <f>+B37+B33+B26+B11</f>
        <v>11965</v>
      </c>
      <c r="C39" s="254"/>
      <c r="D39" s="255">
        <f>+D37+D33+D26+D11</f>
        <v>3931</v>
      </c>
      <c r="E39" s="114"/>
      <c r="F39" s="255">
        <f>+F37+F33+F26+F11</f>
        <v>2773.7999999999997</v>
      </c>
      <c r="G39" s="114"/>
      <c r="H39" s="255">
        <f>+H37+H33+H26+H11</f>
        <v>2154.5000000000005</v>
      </c>
      <c r="I39" s="114"/>
      <c r="J39" s="255">
        <f>J11+J26+J33+J37</f>
        <v>3105.5</v>
      </c>
      <c r="K39" s="114"/>
      <c r="L39" s="255">
        <f>L11+L26+L33+L37</f>
        <v>10041.5</v>
      </c>
      <c r="M39" s="114"/>
      <c r="N39" s="114">
        <f>N11+N26+N33+N37</f>
        <v>3317</v>
      </c>
      <c r="O39" s="114"/>
      <c r="P39" s="114">
        <f>P11+P26+P33</f>
        <v>1936.3999999999999</v>
      </c>
      <c r="Q39" s="114"/>
      <c r="R39" s="114">
        <v>1817</v>
      </c>
      <c r="S39" s="114"/>
      <c r="T39" s="114">
        <f>SUM(T11+T26+T33)</f>
        <v>2971</v>
      </c>
      <c r="U39" s="114"/>
      <c r="V39" s="114">
        <f>SUM(V11+V26+V33)</f>
        <v>8512</v>
      </c>
      <c r="W39" s="114"/>
      <c r="X39" s="114">
        <f>SUM(X11+X26+X33)</f>
        <v>2895</v>
      </c>
      <c r="Y39" s="114"/>
      <c r="Z39" s="114">
        <f>SUM(Z11+Z26+Z33)</f>
        <v>1690</v>
      </c>
      <c r="AA39" s="114"/>
      <c r="AB39" s="114">
        <v>1784</v>
      </c>
      <c r="AC39" s="114"/>
      <c r="AD39" s="114">
        <v>2143</v>
      </c>
      <c r="AE39" s="114"/>
      <c r="AF39" s="115">
        <v>6044</v>
      </c>
      <c r="AG39" s="115"/>
      <c r="AH39" s="115">
        <v>1840</v>
      </c>
      <c r="AI39" s="115"/>
      <c r="AJ39" s="115">
        <v>1332</v>
      </c>
      <c r="AK39" s="115"/>
      <c r="AL39" s="115">
        <v>1212</v>
      </c>
      <c r="AM39" s="115"/>
      <c r="AN39" s="115">
        <v>1660</v>
      </c>
      <c r="AO39" s="115"/>
      <c r="AP39" s="115">
        <v>5791</v>
      </c>
      <c r="AQ39" s="115"/>
      <c r="AR39" s="115">
        <v>1548</v>
      </c>
      <c r="AS39" s="115"/>
      <c r="AT39" s="115">
        <v>1290</v>
      </c>
      <c r="AU39" s="115"/>
      <c r="AV39" s="115">
        <v>1365</v>
      </c>
      <c r="AW39" s="115"/>
      <c r="AX39" s="115">
        <v>1588</v>
      </c>
      <c r="AY39" s="115"/>
      <c r="AZ39" s="115">
        <v>4943</v>
      </c>
      <c r="BA39" s="115"/>
      <c r="BB39" s="115">
        <v>1577</v>
      </c>
      <c r="BC39" s="115"/>
      <c r="BD39" s="115">
        <v>830</v>
      </c>
      <c r="BE39" s="115"/>
      <c r="BF39" s="115">
        <v>786</v>
      </c>
      <c r="BG39" s="115"/>
      <c r="BH39" s="115">
        <v>1748</v>
      </c>
      <c r="BI39" s="115"/>
      <c r="BJ39" s="115">
        <v>4338</v>
      </c>
      <c r="BK39" s="115"/>
      <c r="BL39" s="115">
        <v>3024</v>
      </c>
      <c r="BM39" s="115"/>
      <c r="BN39" s="115">
        <v>2814</v>
      </c>
      <c r="BO39" s="115"/>
      <c r="BP39" s="17"/>
      <c r="BQ39" s="17"/>
      <c r="BR39" s="17"/>
    </row>
    <row r="40" spans="1:70" ht="12" customHeight="1">
      <c r="A40" s="221" t="s">
        <v>205</v>
      </c>
      <c r="B40" s="243"/>
      <c r="C40" s="256"/>
      <c r="D40" s="112"/>
      <c r="E40" s="224"/>
      <c r="F40" s="112"/>
      <c r="G40" s="224"/>
      <c r="H40" s="112"/>
      <c r="I40" s="224"/>
      <c r="J40" s="112"/>
      <c r="K40" s="224"/>
      <c r="L40" s="222" t="s">
        <v>46</v>
      </c>
      <c r="M40" s="224"/>
      <c r="N40" s="222" t="s">
        <v>46</v>
      </c>
      <c r="O40" s="224"/>
      <c r="P40" s="222" t="s">
        <v>46</v>
      </c>
      <c r="Q40" s="224"/>
      <c r="R40" s="222" t="s">
        <v>46</v>
      </c>
      <c r="S40" s="224"/>
      <c r="T40" s="223" t="s">
        <v>46</v>
      </c>
      <c r="U40" s="224"/>
      <c r="V40" s="223" t="s">
        <v>46</v>
      </c>
      <c r="W40" s="224"/>
      <c r="X40" s="223" t="s">
        <v>46</v>
      </c>
      <c r="Y40" s="224"/>
      <c r="Z40" s="223" t="s">
        <v>46</v>
      </c>
      <c r="AA40" s="224"/>
      <c r="AB40" s="224">
        <v>0</v>
      </c>
      <c r="AC40" s="224"/>
      <c r="AD40" s="224">
        <v>0</v>
      </c>
      <c r="AE40" s="224"/>
      <c r="AF40" s="224">
        <v>0</v>
      </c>
      <c r="AG40" s="224"/>
      <c r="AH40" s="224">
        <v>0</v>
      </c>
      <c r="AI40" s="224"/>
      <c r="AJ40" s="224">
        <v>0</v>
      </c>
      <c r="AK40" s="224"/>
      <c r="AL40" s="224">
        <v>0</v>
      </c>
      <c r="AM40" s="224"/>
      <c r="AN40" s="224">
        <v>0</v>
      </c>
      <c r="AO40" s="224"/>
      <c r="AP40" s="224">
        <v>0</v>
      </c>
      <c r="AQ40" s="224"/>
      <c r="AR40" s="224">
        <v>0</v>
      </c>
      <c r="AS40" s="224"/>
      <c r="AT40" s="224">
        <v>0</v>
      </c>
      <c r="AU40" s="224"/>
      <c r="AV40" s="224">
        <v>0</v>
      </c>
      <c r="AW40" s="224"/>
      <c r="AX40" s="224">
        <v>0</v>
      </c>
      <c r="AY40" s="224"/>
      <c r="AZ40" s="224">
        <v>57</v>
      </c>
      <c r="BA40" s="224"/>
      <c r="BB40" s="224">
        <v>9</v>
      </c>
      <c r="BC40" s="224"/>
      <c r="BD40" s="224">
        <v>7</v>
      </c>
      <c r="BE40" s="224"/>
      <c r="BF40" s="224">
        <v>22</v>
      </c>
      <c r="BG40" s="224"/>
      <c r="BH40" s="224">
        <v>19</v>
      </c>
      <c r="BI40" s="224"/>
      <c r="BJ40" s="224">
        <v>979</v>
      </c>
      <c r="BK40" s="224"/>
      <c r="BL40" s="224">
        <v>1612</v>
      </c>
      <c r="BM40" s="224"/>
      <c r="BN40" s="224">
        <v>1598</v>
      </c>
      <c r="BO40" s="224"/>
      <c r="BP40" s="20"/>
      <c r="BQ40" s="9"/>
      <c r="BR40" s="9"/>
    </row>
    <row r="41" spans="1:70" ht="12" customHeight="1">
      <c r="A41" s="183" t="s">
        <v>186</v>
      </c>
      <c r="B41" s="297">
        <f>+B39</f>
        <v>11965</v>
      </c>
      <c r="C41" s="257"/>
      <c r="D41" s="249">
        <f>+D39</f>
        <v>3931</v>
      </c>
      <c r="E41" s="249">
        <f>+E39</f>
        <v>0</v>
      </c>
      <c r="F41" s="249">
        <f>+F39</f>
        <v>2773.7999999999997</v>
      </c>
      <c r="G41" s="258"/>
      <c r="H41" s="249">
        <f>+H39</f>
        <v>2154.5000000000005</v>
      </c>
      <c r="I41" s="258"/>
      <c r="J41" s="249">
        <f>J39</f>
        <v>3105.5</v>
      </c>
      <c r="K41" s="258"/>
      <c r="L41" s="249">
        <f>L39</f>
        <v>10041.5</v>
      </c>
      <c r="M41" s="258"/>
      <c r="N41" s="249">
        <f>N39</f>
        <v>3317</v>
      </c>
      <c r="O41" s="249">
        <f>O39</f>
        <v>0</v>
      </c>
      <c r="P41" s="249">
        <f>P39</f>
        <v>1936.3999999999999</v>
      </c>
      <c r="Q41" s="258"/>
      <c r="R41" s="249">
        <f>R39</f>
        <v>1817</v>
      </c>
      <c r="S41" s="258"/>
      <c r="T41" s="110">
        <f>T39</f>
        <v>2971</v>
      </c>
      <c r="U41" s="258"/>
      <c r="V41" s="110">
        <f>V39</f>
        <v>8512</v>
      </c>
      <c r="W41" s="258"/>
      <c r="X41" s="110">
        <f>X39</f>
        <v>2895</v>
      </c>
      <c r="Y41" s="258"/>
      <c r="Z41" s="110">
        <f>Z39</f>
        <v>1690</v>
      </c>
      <c r="AA41" s="258"/>
      <c r="AB41" s="110">
        <v>1784</v>
      </c>
      <c r="AC41" s="110"/>
      <c r="AD41" s="110">
        <v>2143</v>
      </c>
      <c r="AE41" s="110"/>
      <c r="AF41" s="111">
        <v>6044</v>
      </c>
      <c r="AG41" s="111"/>
      <c r="AH41" s="111">
        <v>1840</v>
      </c>
      <c r="AI41" s="111"/>
      <c r="AJ41" s="111">
        <v>1332</v>
      </c>
      <c r="AK41" s="111"/>
      <c r="AL41" s="111">
        <v>1212</v>
      </c>
      <c r="AM41" s="111"/>
      <c r="AN41" s="111">
        <v>1660</v>
      </c>
      <c r="AO41" s="111"/>
      <c r="AP41" s="111">
        <v>5791</v>
      </c>
      <c r="AQ41" s="111"/>
      <c r="AR41" s="111">
        <v>1548</v>
      </c>
      <c r="AS41" s="111"/>
      <c r="AT41" s="111">
        <v>1290</v>
      </c>
      <c r="AU41" s="111"/>
      <c r="AV41" s="111">
        <v>1365</v>
      </c>
      <c r="AW41" s="111"/>
      <c r="AX41" s="111">
        <v>1588</v>
      </c>
      <c r="AY41" s="111"/>
      <c r="AZ41" s="111">
        <f>SUM(AZ39:AZ40)</f>
        <v>5000</v>
      </c>
      <c r="BA41" s="111"/>
      <c r="BB41" s="111">
        <f t="shared" ref="BB41:BO41" si="0">SUM(BB39:BB40)</f>
        <v>1586</v>
      </c>
      <c r="BC41" s="111">
        <f t="shared" si="0"/>
        <v>0</v>
      </c>
      <c r="BD41" s="111">
        <f t="shared" si="0"/>
        <v>837</v>
      </c>
      <c r="BE41" s="111">
        <f t="shared" si="0"/>
        <v>0</v>
      </c>
      <c r="BF41" s="111">
        <f t="shared" si="0"/>
        <v>808</v>
      </c>
      <c r="BG41" s="111">
        <f t="shared" si="0"/>
        <v>0</v>
      </c>
      <c r="BH41" s="111">
        <f t="shared" si="0"/>
        <v>1767</v>
      </c>
      <c r="BI41" s="111">
        <f t="shared" si="0"/>
        <v>0</v>
      </c>
      <c r="BJ41" s="111">
        <f t="shared" si="0"/>
        <v>5317</v>
      </c>
      <c r="BK41" s="111">
        <f t="shared" si="0"/>
        <v>0</v>
      </c>
      <c r="BL41" s="111">
        <f t="shared" si="0"/>
        <v>4636</v>
      </c>
      <c r="BM41" s="111">
        <f t="shared" si="0"/>
        <v>0</v>
      </c>
      <c r="BN41" s="111">
        <f t="shared" si="0"/>
        <v>4412</v>
      </c>
      <c r="BO41" s="111">
        <f t="shared" si="0"/>
        <v>0</v>
      </c>
      <c r="BP41" s="9"/>
      <c r="BQ41" s="9"/>
      <c r="BR41" s="9"/>
    </row>
    <row r="42" spans="1:70" ht="12" customHeight="1">
      <c r="A42" s="275"/>
      <c r="B42" s="276"/>
      <c r="C42" s="277"/>
      <c r="D42" s="278"/>
      <c r="E42" s="279"/>
      <c r="F42" s="278"/>
      <c r="G42" s="279"/>
      <c r="H42" s="278"/>
      <c r="I42" s="279"/>
      <c r="J42" s="278"/>
      <c r="K42" s="279"/>
      <c r="L42" s="278"/>
      <c r="M42" s="279"/>
      <c r="N42" s="278"/>
      <c r="O42" s="278"/>
      <c r="P42" s="278"/>
      <c r="Q42" s="279"/>
      <c r="R42" s="278"/>
      <c r="S42" s="279"/>
      <c r="T42" s="112"/>
      <c r="U42" s="279"/>
      <c r="V42" s="112"/>
      <c r="W42" s="279"/>
      <c r="X42" s="112"/>
      <c r="Y42" s="279"/>
      <c r="Z42" s="112"/>
      <c r="AA42" s="279"/>
      <c r="AB42" s="112"/>
      <c r="AC42" s="112"/>
      <c r="AD42" s="112"/>
      <c r="AE42" s="112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9"/>
      <c r="BQ42" s="9"/>
      <c r="BR42" s="9"/>
    </row>
    <row r="43" spans="1:70" ht="12" customHeight="1">
      <c r="A43" s="23" t="s">
        <v>187</v>
      </c>
      <c r="B43" s="11"/>
      <c r="C43" s="1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06"/>
      <c r="W43" s="23"/>
      <c r="X43" s="106"/>
      <c r="Y43" s="23"/>
      <c r="Z43" s="106"/>
      <c r="AA43" s="23"/>
      <c r="AB43" s="106"/>
      <c r="AC43" s="106"/>
      <c r="AD43" s="106"/>
      <c r="AE43" s="106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9"/>
      <c r="BQ43" s="9"/>
      <c r="BR43" s="9"/>
    </row>
    <row r="44" spans="1:70" ht="12" customHeight="1">
      <c r="A44" s="24" t="s">
        <v>76</v>
      </c>
      <c r="B44" s="299">
        <v>0</v>
      </c>
      <c r="C44" s="13"/>
      <c r="D44" s="117">
        <v>0</v>
      </c>
      <c r="E44" s="24"/>
      <c r="F44" s="117">
        <v>0</v>
      </c>
      <c r="G44" s="24"/>
      <c r="H44" s="117">
        <v>0</v>
      </c>
      <c r="I44" s="24"/>
      <c r="J44" s="117">
        <v>0</v>
      </c>
      <c r="K44" s="24"/>
      <c r="L44" s="117">
        <v>0</v>
      </c>
      <c r="M44" s="24"/>
      <c r="N44" s="117">
        <v>0</v>
      </c>
      <c r="O44" s="24"/>
      <c r="P44" s="117">
        <v>0</v>
      </c>
      <c r="Q44" s="24"/>
      <c r="R44" s="117">
        <v>0</v>
      </c>
      <c r="S44" s="24"/>
      <c r="T44" s="106">
        <v>0</v>
      </c>
      <c r="U44" s="24"/>
      <c r="V44" s="106">
        <v>0</v>
      </c>
      <c r="W44" s="24"/>
      <c r="X44" s="106">
        <v>0</v>
      </c>
      <c r="Y44" s="24"/>
      <c r="Z44" s="106">
        <v>0</v>
      </c>
      <c r="AA44" s="24"/>
      <c r="AB44" s="106">
        <v>0</v>
      </c>
      <c r="AC44" s="106"/>
      <c r="AD44" s="106">
        <v>0</v>
      </c>
      <c r="AE44" s="106"/>
      <c r="AF44" s="107">
        <v>245</v>
      </c>
      <c r="AG44" s="107"/>
      <c r="AH44" s="107">
        <v>69</v>
      </c>
      <c r="AI44" s="107"/>
      <c r="AJ44" s="107">
        <v>44</v>
      </c>
      <c r="AK44" s="107"/>
      <c r="AL44" s="107">
        <v>53</v>
      </c>
      <c r="AM44" s="107"/>
      <c r="AN44" s="107">
        <v>79</v>
      </c>
      <c r="AO44" s="107"/>
      <c r="AP44" s="107">
        <v>251</v>
      </c>
      <c r="AQ44" s="107"/>
      <c r="AR44" s="107">
        <v>70</v>
      </c>
      <c r="AS44" s="107"/>
      <c r="AT44" s="107">
        <v>46</v>
      </c>
      <c r="AU44" s="107"/>
      <c r="AV44" s="107">
        <v>54</v>
      </c>
      <c r="AW44" s="107"/>
      <c r="AX44" s="107">
        <v>81</v>
      </c>
      <c r="AY44" s="107"/>
      <c r="AZ44" s="107">
        <v>248</v>
      </c>
      <c r="BA44" s="107"/>
      <c r="BB44" s="107">
        <v>101</v>
      </c>
      <c r="BC44" s="107"/>
      <c r="BD44" s="107">
        <v>17</v>
      </c>
      <c r="BE44" s="107"/>
      <c r="BF44" s="107">
        <v>41</v>
      </c>
      <c r="BG44" s="107"/>
      <c r="BH44" s="107">
        <v>89</v>
      </c>
      <c r="BI44" s="107"/>
      <c r="BJ44" s="107">
        <v>105</v>
      </c>
      <c r="BK44" s="107"/>
      <c r="BL44" s="107">
        <v>0</v>
      </c>
      <c r="BM44" s="107"/>
      <c r="BN44" s="107">
        <v>0</v>
      </c>
      <c r="BO44" s="107"/>
      <c r="BP44" s="9"/>
      <c r="BQ44" s="20"/>
      <c r="BR44" s="9"/>
    </row>
    <row r="45" spans="1:70" ht="12" customHeight="1">
      <c r="A45" s="12" t="s">
        <v>77</v>
      </c>
      <c r="B45" s="299">
        <v>0</v>
      </c>
      <c r="C45" s="13"/>
      <c r="D45" s="117">
        <v>0</v>
      </c>
      <c r="E45" s="24"/>
      <c r="F45" s="117">
        <v>0</v>
      </c>
      <c r="G45" s="24"/>
      <c r="H45" s="117">
        <v>0</v>
      </c>
      <c r="I45" s="24"/>
      <c r="J45" s="117">
        <v>0</v>
      </c>
      <c r="K45" s="24"/>
      <c r="L45" s="117">
        <v>0</v>
      </c>
      <c r="M45" s="24"/>
      <c r="N45" s="117">
        <v>0</v>
      </c>
      <c r="O45" s="24"/>
      <c r="P45" s="117">
        <v>0</v>
      </c>
      <c r="Q45" s="24"/>
      <c r="R45" s="117">
        <v>0</v>
      </c>
      <c r="S45" s="24"/>
      <c r="T45" s="106">
        <v>0</v>
      </c>
      <c r="U45" s="24"/>
      <c r="V45" s="106">
        <v>0</v>
      </c>
      <c r="W45" s="24"/>
      <c r="X45" s="106">
        <v>0</v>
      </c>
      <c r="Y45" s="24"/>
      <c r="Z45" s="106">
        <v>0</v>
      </c>
      <c r="AA45" s="24"/>
      <c r="AB45" s="106">
        <v>0</v>
      </c>
      <c r="AC45" s="106"/>
      <c r="AD45" s="106">
        <v>0</v>
      </c>
      <c r="AE45" s="106"/>
      <c r="AF45" s="107">
        <v>0</v>
      </c>
      <c r="AG45" s="107"/>
      <c r="AH45" s="107">
        <v>0</v>
      </c>
      <c r="AI45" s="107"/>
      <c r="AJ45" s="107">
        <v>0</v>
      </c>
      <c r="AK45" s="107"/>
      <c r="AL45" s="107">
        <v>0</v>
      </c>
      <c r="AM45" s="107"/>
      <c r="AN45" s="107">
        <v>0</v>
      </c>
      <c r="AO45" s="107"/>
      <c r="AP45" s="107">
        <v>0</v>
      </c>
      <c r="AQ45" s="107"/>
      <c r="AR45" s="107">
        <v>0</v>
      </c>
      <c r="AS45" s="107"/>
      <c r="AT45" s="107">
        <v>0</v>
      </c>
      <c r="AU45" s="107"/>
      <c r="AV45" s="107">
        <v>0</v>
      </c>
      <c r="AW45" s="107"/>
      <c r="AX45" s="107">
        <v>0</v>
      </c>
      <c r="AY45" s="107"/>
      <c r="AZ45" s="107">
        <v>160</v>
      </c>
      <c r="BA45" s="107"/>
      <c r="BB45" s="107">
        <v>51</v>
      </c>
      <c r="BC45" s="107"/>
      <c r="BD45" s="107">
        <v>25</v>
      </c>
      <c r="BE45" s="107"/>
      <c r="BF45" s="107">
        <v>28</v>
      </c>
      <c r="BG45" s="107"/>
      <c r="BH45" s="107">
        <v>56</v>
      </c>
      <c r="BI45" s="107"/>
      <c r="BJ45" s="107">
        <v>152</v>
      </c>
      <c r="BK45" s="107"/>
      <c r="BL45" s="107">
        <v>0</v>
      </c>
      <c r="BM45" s="107"/>
      <c r="BN45" s="107">
        <v>0</v>
      </c>
      <c r="BO45" s="107"/>
      <c r="BP45" s="9"/>
      <c r="BQ45" s="9"/>
      <c r="BR45" s="9"/>
    </row>
    <row r="46" spans="1:70" ht="12" customHeight="1">
      <c r="A46" s="116" t="s">
        <v>230</v>
      </c>
      <c r="B46" s="306">
        <f>+D46+F46+H46+J46</f>
        <v>47.6</v>
      </c>
      <c r="C46" s="15"/>
      <c r="D46" s="24">
        <v>38</v>
      </c>
      <c r="E46" s="116"/>
      <c r="F46" s="24">
        <v>5.7</v>
      </c>
      <c r="G46" s="116"/>
      <c r="H46" s="117">
        <v>1.6</v>
      </c>
      <c r="I46" s="116"/>
      <c r="J46" s="24">
        <v>2.2999999999999998</v>
      </c>
      <c r="K46" s="116"/>
      <c r="L46" s="24">
        <v>9.1999999999999993</v>
      </c>
      <c r="M46" s="116"/>
      <c r="N46" s="24">
        <v>3.1</v>
      </c>
      <c r="O46" s="116"/>
      <c r="P46" s="24">
        <v>1.8</v>
      </c>
      <c r="Q46" s="116"/>
      <c r="R46" s="24">
        <v>1.7</v>
      </c>
      <c r="S46" s="116"/>
      <c r="T46" s="117">
        <v>2.6</v>
      </c>
      <c r="U46" s="116"/>
      <c r="V46" s="117">
        <v>4</v>
      </c>
      <c r="W46" s="116"/>
      <c r="X46" s="117">
        <v>4</v>
      </c>
      <c r="Y46" s="116"/>
      <c r="Z46" s="117">
        <v>1.2</v>
      </c>
      <c r="AA46" s="116"/>
      <c r="AB46" s="117">
        <v>1.5</v>
      </c>
      <c r="AC46" s="108"/>
      <c r="AD46" s="108">
        <v>0</v>
      </c>
      <c r="AE46" s="108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20"/>
      <c r="BQ46" s="20"/>
      <c r="BR46" s="9"/>
    </row>
    <row r="47" spans="1:70" s="18" customFormat="1" ht="12" customHeight="1">
      <c r="A47" s="16" t="s">
        <v>100</v>
      </c>
      <c r="B47" s="241">
        <f>D47+F47+H47+J47</f>
        <v>47.6</v>
      </c>
      <c r="C47" s="199"/>
      <c r="D47" s="118">
        <f>D46</f>
        <v>38</v>
      </c>
      <c r="E47" s="181"/>
      <c r="F47" s="118">
        <f>F46</f>
        <v>5.7</v>
      </c>
      <c r="G47" s="181"/>
      <c r="H47" s="118">
        <f>H46</f>
        <v>1.6</v>
      </c>
      <c r="I47" s="181"/>
      <c r="J47" s="118">
        <f>J46</f>
        <v>2.2999999999999998</v>
      </c>
      <c r="K47" s="181"/>
      <c r="L47" s="118">
        <v>9.1999999999999993</v>
      </c>
      <c r="M47" s="181"/>
      <c r="N47" s="118">
        <v>3.1</v>
      </c>
      <c r="O47" s="181"/>
      <c r="P47" s="118">
        <f>P46</f>
        <v>1.8</v>
      </c>
      <c r="Q47" s="181"/>
      <c r="R47" s="118">
        <v>1.7</v>
      </c>
      <c r="S47" s="181"/>
      <c r="T47" s="118">
        <v>2.6</v>
      </c>
      <c r="U47" s="181"/>
      <c r="V47" s="118">
        <v>4</v>
      </c>
      <c r="W47" s="181"/>
      <c r="X47" s="118">
        <v>4</v>
      </c>
      <c r="Y47" s="181"/>
      <c r="Z47" s="118">
        <v>1.2</v>
      </c>
      <c r="AA47" s="181"/>
      <c r="AB47" s="118">
        <v>1.5</v>
      </c>
      <c r="AC47" s="110"/>
      <c r="AD47" s="119">
        <v>0</v>
      </c>
      <c r="AE47" s="110"/>
      <c r="AF47" s="111">
        <v>245</v>
      </c>
      <c r="AG47" s="111"/>
      <c r="AH47" s="111">
        <v>69</v>
      </c>
      <c r="AI47" s="111"/>
      <c r="AJ47" s="111">
        <v>44</v>
      </c>
      <c r="AK47" s="111"/>
      <c r="AL47" s="111">
        <v>53</v>
      </c>
      <c r="AM47" s="111"/>
      <c r="AN47" s="111">
        <v>79</v>
      </c>
      <c r="AO47" s="111"/>
      <c r="AP47" s="111">
        <v>251</v>
      </c>
      <c r="AQ47" s="111"/>
      <c r="AR47" s="111">
        <v>70</v>
      </c>
      <c r="AS47" s="111"/>
      <c r="AT47" s="111">
        <v>46</v>
      </c>
      <c r="AU47" s="111"/>
      <c r="AV47" s="111">
        <v>54</v>
      </c>
      <c r="AW47" s="111"/>
      <c r="AX47" s="111">
        <v>81</v>
      </c>
      <c r="AY47" s="111"/>
      <c r="AZ47" s="111">
        <v>408</v>
      </c>
      <c r="BA47" s="111"/>
      <c r="BB47" s="111">
        <v>152</v>
      </c>
      <c r="BC47" s="111"/>
      <c r="BD47" s="111">
        <v>42</v>
      </c>
      <c r="BE47" s="111"/>
      <c r="BF47" s="111">
        <v>69</v>
      </c>
      <c r="BG47" s="111"/>
      <c r="BH47" s="111">
        <v>145</v>
      </c>
      <c r="BI47" s="111"/>
      <c r="BJ47" s="111">
        <v>257</v>
      </c>
      <c r="BK47" s="111"/>
      <c r="BL47" s="111">
        <v>0</v>
      </c>
      <c r="BM47" s="111"/>
      <c r="BN47" s="111">
        <v>0</v>
      </c>
      <c r="BO47" s="111"/>
      <c r="BP47" s="17"/>
      <c r="BQ47" s="17"/>
      <c r="BR47" s="17"/>
    </row>
    <row r="48" spans="1:70" s="18" customFormat="1" ht="12" customHeight="1">
      <c r="A48" s="21" t="s">
        <v>188</v>
      </c>
      <c r="B48" s="298">
        <f>B41+B47</f>
        <v>12012.6</v>
      </c>
      <c r="C48" s="254"/>
      <c r="D48" s="255">
        <f>D41+D47</f>
        <v>3969</v>
      </c>
      <c r="E48" s="114"/>
      <c r="F48" s="255">
        <f>F41+F47</f>
        <v>2779.4999999999995</v>
      </c>
      <c r="G48" s="114"/>
      <c r="H48" s="255">
        <f>H41+H47</f>
        <v>2156.1000000000004</v>
      </c>
      <c r="I48" s="114"/>
      <c r="J48" s="255">
        <f>J47+J41</f>
        <v>3107.8</v>
      </c>
      <c r="K48" s="114"/>
      <c r="L48" s="255">
        <f>L47+L41</f>
        <v>10050.700000000001</v>
      </c>
      <c r="M48" s="114"/>
      <c r="N48" s="255">
        <f>N47+N41</f>
        <v>3320.1</v>
      </c>
      <c r="O48" s="255">
        <f>O47+O41</f>
        <v>0</v>
      </c>
      <c r="P48" s="255">
        <f>P47+P41</f>
        <v>1938.1999999999998</v>
      </c>
      <c r="Q48" s="114"/>
      <c r="R48" s="255">
        <f>R41+R47</f>
        <v>1818.7</v>
      </c>
      <c r="S48" s="114"/>
      <c r="T48" s="255">
        <v>2973.6</v>
      </c>
      <c r="U48" s="114"/>
      <c r="V48" s="114">
        <v>8516</v>
      </c>
      <c r="W48" s="114"/>
      <c r="X48" s="114">
        <v>2899</v>
      </c>
      <c r="Y48" s="114"/>
      <c r="Z48" s="114">
        <v>1691</v>
      </c>
      <c r="AA48" s="114"/>
      <c r="AB48" s="114">
        <v>1786</v>
      </c>
      <c r="AC48" s="114"/>
      <c r="AD48" s="114">
        <v>2143</v>
      </c>
      <c r="AE48" s="114"/>
      <c r="AF48" s="115">
        <v>6289</v>
      </c>
      <c r="AG48" s="115"/>
      <c r="AH48" s="115">
        <v>1909</v>
      </c>
      <c r="AI48" s="115"/>
      <c r="AJ48" s="115">
        <v>1376</v>
      </c>
      <c r="AK48" s="115"/>
      <c r="AL48" s="115">
        <v>1265</v>
      </c>
      <c r="AM48" s="115"/>
      <c r="AN48" s="115">
        <v>1739</v>
      </c>
      <c r="AO48" s="115"/>
      <c r="AP48" s="115">
        <v>6042</v>
      </c>
      <c r="AQ48" s="115"/>
      <c r="AR48" s="115">
        <v>1618</v>
      </c>
      <c r="AS48" s="115"/>
      <c r="AT48" s="115">
        <v>1336</v>
      </c>
      <c r="AU48" s="115"/>
      <c r="AV48" s="115">
        <v>1419</v>
      </c>
      <c r="AW48" s="115"/>
      <c r="AX48" s="115">
        <v>1669</v>
      </c>
      <c r="AY48" s="115"/>
      <c r="AZ48" s="115">
        <v>5408</v>
      </c>
      <c r="BA48" s="115"/>
      <c r="BB48" s="115">
        <v>1738</v>
      </c>
      <c r="BC48" s="115">
        <v>87</v>
      </c>
      <c r="BD48" s="115">
        <v>879</v>
      </c>
      <c r="BE48" s="115"/>
      <c r="BF48" s="115">
        <v>877</v>
      </c>
      <c r="BG48" s="115"/>
      <c r="BH48" s="115">
        <v>1912</v>
      </c>
      <c r="BI48" s="115"/>
      <c r="BJ48" s="115">
        <v>5574</v>
      </c>
      <c r="BK48" s="115"/>
      <c r="BL48" s="115">
        <v>4636</v>
      </c>
      <c r="BM48" s="115"/>
      <c r="BN48" s="115">
        <v>4412</v>
      </c>
      <c r="BO48" s="115"/>
      <c r="BP48" s="17"/>
      <c r="BQ48" s="17"/>
      <c r="BR48" s="17"/>
    </row>
    <row r="49" spans="1:70" s="18" customFormat="1" ht="12" customHeight="1">
      <c r="A49" s="19"/>
      <c r="B49" s="281"/>
      <c r="C49" s="282"/>
      <c r="D49" s="251"/>
      <c r="E49" s="112"/>
      <c r="F49" s="251"/>
      <c r="G49" s="112"/>
      <c r="H49" s="251"/>
      <c r="I49" s="112"/>
      <c r="J49" s="251"/>
      <c r="K49" s="112"/>
      <c r="L49" s="251"/>
      <c r="M49" s="112"/>
      <c r="N49" s="251"/>
      <c r="O49" s="251"/>
      <c r="P49" s="251"/>
      <c r="Q49" s="112"/>
      <c r="R49" s="251"/>
      <c r="S49" s="112"/>
      <c r="T49" s="251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7"/>
      <c r="BQ49" s="17"/>
      <c r="BR49" s="17"/>
    </row>
    <row r="50" spans="1:70" ht="12" customHeight="1">
      <c r="A50" s="280" t="s">
        <v>248</v>
      </c>
      <c r="B50" s="280"/>
      <c r="C50" s="28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06"/>
      <c r="W50" s="23"/>
      <c r="X50" s="106"/>
      <c r="Y50" s="23"/>
      <c r="Z50" s="106"/>
      <c r="AA50" s="23"/>
      <c r="AB50" s="106"/>
      <c r="AC50" s="106"/>
      <c r="AD50" s="106"/>
      <c r="AE50" s="106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9"/>
      <c r="BQ50" s="9"/>
      <c r="BR50" s="9"/>
    </row>
    <row r="51" spans="1:70" s="18" customFormat="1" ht="12" customHeight="1">
      <c r="A51" s="27" t="s">
        <v>244</v>
      </c>
      <c r="B51" s="300">
        <v>27615</v>
      </c>
      <c r="C51" s="283"/>
      <c r="D51" s="284">
        <v>7682</v>
      </c>
      <c r="E51" s="217"/>
      <c r="F51" s="284">
        <v>7003</v>
      </c>
      <c r="G51" s="217"/>
      <c r="H51" s="284">
        <v>5700</v>
      </c>
      <c r="I51" s="217"/>
      <c r="J51" s="284">
        <v>7229</v>
      </c>
      <c r="K51" s="217"/>
      <c r="L51" s="284">
        <v>27434</v>
      </c>
      <c r="M51" s="217"/>
      <c r="N51" s="284">
        <v>7692</v>
      </c>
      <c r="O51" s="217"/>
      <c r="P51" s="284">
        <v>5206</v>
      </c>
      <c r="Q51" s="217"/>
      <c r="R51" s="284">
        <v>5360</v>
      </c>
      <c r="S51" s="217"/>
      <c r="T51" s="284">
        <v>9176</v>
      </c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17"/>
      <c r="BQ51" s="17"/>
      <c r="BR51" s="17"/>
    </row>
    <row r="52" spans="1:70" s="18" customFormat="1" ht="12" customHeight="1">
      <c r="A52" s="1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112"/>
      <c r="W52" s="25"/>
      <c r="X52" s="112"/>
      <c r="Y52" s="25"/>
      <c r="Z52" s="112"/>
      <c r="AA52" s="25"/>
      <c r="AB52" s="112"/>
      <c r="AC52" s="112"/>
      <c r="AD52" s="112"/>
      <c r="AE52" s="112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7"/>
      <c r="BQ52" s="17"/>
      <c r="BR52" s="17"/>
    </row>
    <row r="53" spans="1:70" ht="12" customHeight="1">
      <c r="A53" s="21" t="s">
        <v>250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120"/>
      <c r="W53" s="26"/>
      <c r="X53" s="120"/>
      <c r="Y53" s="26"/>
      <c r="Z53" s="120"/>
      <c r="AA53" s="26"/>
      <c r="AB53" s="120"/>
      <c r="AC53" s="120"/>
      <c r="AD53" s="120"/>
      <c r="AE53" s="120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9"/>
      <c r="BQ53" s="9"/>
      <c r="BR53" s="9"/>
    </row>
    <row r="54" spans="1:70" ht="12" customHeight="1">
      <c r="A54" s="12" t="s">
        <v>35</v>
      </c>
      <c r="B54" s="200">
        <v>9.9</v>
      </c>
      <c r="C54" s="13"/>
      <c r="D54" s="180">
        <v>9.9</v>
      </c>
      <c r="E54" s="24"/>
      <c r="F54" s="180">
        <f>4.256+5.602</f>
        <v>9.8580000000000005</v>
      </c>
      <c r="G54" s="24"/>
      <c r="H54" s="180">
        <v>9.8580000000000005</v>
      </c>
      <c r="I54" s="24"/>
      <c r="J54" s="180">
        <v>9</v>
      </c>
      <c r="K54" s="24"/>
      <c r="L54" s="180">
        <v>9</v>
      </c>
      <c r="M54" s="24"/>
      <c r="N54" s="180">
        <v>9</v>
      </c>
      <c r="O54" s="24"/>
      <c r="P54" s="24">
        <v>8.9</v>
      </c>
      <c r="Q54" s="24"/>
      <c r="R54" s="24">
        <v>8.9</v>
      </c>
      <c r="S54" s="24"/>
      <c r="T54" s="24">
        <v>8.9</v>
      </c>
      <c r="U54" s="24"/>
      <c r="V54" s="121">
        <v>8.9</v>
      </c>
      <c r="W54" s="24"/>
      <c r="X54" s="121">
        <v>8.9</v>
      </c>
      <c r="Y54" s="24"/>
      <c r="Z54" s="121">
        <v>8.9</v>
      </c>
      <c r="AA54" s="24"/>
      <c r="AB54" s="121">
        <v>7.5</v>
      </c>
      <c r="AC54" s="121"/>
      <c r="AD54" s="121">
        <v>7.4</v>
      </c>
      <c r="AE54" s="121"/>
      <c r="AF54" s="122">
        <v>7.4</v>
      </c>
      <c r="AG54" s="122"/>
      <c r="AH54" s="122">
        <v>7.4</v>
      </c>
      <c r="AI54" s="122"/>
      <c r="AJ54" s="122">
        <v>7.4</v>
      </c>
      <c r="AK54" s="122"/>
      <c r="AL54" s="122">
        <v>6.7</v>
      </c>
      <c r="AM54" s="122"/>
      <c r="AN54" s="122">
        <v>6.3</v>
      </c>
      <c r="AO54" s="122"/>
      <c r="AP54" s="122">
        <v>5.0999999999999996</v>
      </c>
      <c r="AQ54" s="122"/>
      <c r="AR54" s="122">
        <v>5.0999999999999996</v>
      </c>
      <c r="AS54" s="122"/>
      <c r="AT54" s="122">
        <v>4.4000000000000004</v>
      </c>
      <c r="AU54" s="122"/>
      <c r="AV54" s="122">
        <v>4.4000000000000004</v>
      </c>
      <c r="AW54" s="122"/>
      <c r="AX54" s="122">
        <v>3.8</v>
      </c>
      <c r="AY54" s="122"/>
      <c r="AZ54" s="122">
        <v>3.8</v>
      </c>
      <c r="BA54" s="122"/>
      <c r="BB54" s="122">
        <v>3.8</v>
      </c>
      <c r="BC54" s="122"/>
      <c r="BD54" s="122">
        <v>3.6</v>
      </c>
      <c r="BE54" s="122"/>
      <c r="BF54" s="122">
        <v>3.6</v>
      </c>
      <c r="BG54" s="122"/>
      <c r="BH54" s="122">
        <v>3.6</v>
      </c>
      <c r="BI54" s="122"/>
      <c r="BJ54" s="122">
        <v>3.6</v>
      </c>
      <c r="BK54" s="122"/>
      <c r="BL54" s="122">
        <v>2.8</v>
      </c>
      <c r="BM54" s="122"/>
      <c r="BN54" s="122">
        <v>2.8</v>
      </c>
      <c r="BO54" s="122"/>
      <c r="BP54" s="9"/>
      <c r="BQ54" s="9"/>
      <c r="BR54" s="9"/>
    </row>
    <row r="55" spans="1:70" ht="12" customHeight="1">
      <c r="A55" s="12" t="s">
        <v>93</v>
      </c>
      <c r="B55" s="200">
        <v>6.8</v>
      </c>
      <c r="C55" s="13"/>
      <c r="D55" s="180">
        <v>6.8</v>
      </c>
      <c r="E55" s="24"/>
      <c r="F55" s="180">
        <v>5.6020000000000003</v>
      </c>
      <c r="G55" s="24"/>
      <c r="H55" s="180">
        <v>5.6020000000000003</v>
      </c>
      <c r="I55" s="24"/>
      <c r="J55" s="180">
        <v>5.6</v>
      </c>
      <c r="K55" s="24"/>
      <c r="L55" s="180">
        <v>5.6</v>
      </c>
      <c r="M55" s="24"/>
      <c r="N55" s="24">
        <v>5.6</v>
      </c>
      <c r="O55" s="24"/>
      <c r="P55" s="24">
        <v>5.0999999999999996</v>
      </c>
      <c r="Q55" s="24"/>
      <c r="R55" s="24">
        <v>5.0999999999999996</v>
      </c>
      <c r="S55" s="24"/>
      <c r="T55" s="24">
        <v>4.4000000000000004</v>
      </c>
      <c r="U55" s="24"/>
      <c r="V55" s="121">
        <v>3.9</v>
      </c>
      <c r="W55" s="24"/>
      <c r="X55" s="121">
        <v>3.9</v>
      </c>
      <c r="Y55" s="24"/>
      <c r="Z55" s="121">
        <v>3.8</v>
      </c>
      <c r="AA55" s="24"/>
      <c r="AB55" s="121">
        <v>3.8</v>
      </c>
      <c r="AC55" s="121"/>
      <c r="AD55" s="121">
        <v>3.6</v>
      </c>
      <c r="AE55" s="121"/>
      <c r="AF55" s="122">
        <v>3.6</v>
      </c>
      <c r="AG55" s="122"/>
      <c r="AH55" s="122">
        <v>3.6</v>
      </c>
      <c r="AI55" s="122"/>
      <c r="AJ55" s="122">
        <v>3</v>
      </c>
      <c r="AK55" s="122"/>
      <c r="AL55" s="122">
        <v>3</v>
      </c>
      <c r="AM55" s="122"/>
      <c r="AN55" s="122">
        <v>3</v>
      </c>
      <c r="AO55" s="122"/>
      <c r="AP55" s="122">
        <v>3</v>
      </c>
      <c r="AQ55" s="122"/>
      <c r="AR55" s="122">
        <v>3</v>
      </c>
      <c r="AS55" s="122"/>
      <c r="AT55" s="122">
        <v>2.7</v>
      </c>
      <c r="AU55" s="122"/>
      <c r="AV55" s="122">
        <v>2.7</v>
      </c>
      <c r="AW55" s="122"/>
      <c r="AX55" s="122">
        <v>2.5</v>
      </c>
      <c r="AY55" s="122"/>
      <c r="AZ55" s="122">
        <v>2.5</v>
      </c>
      <c r="BA55" s="122"/>
      <c r="BB55" s="122">
        <v>2.5</v>
      </c>
      <c r="BC55" s="122"/>
      <c r="BD55" s="122">
        <v>2.1</v>
      </c>
      <c r="BE55" s="122"/>
      <c r="BF55" s="122">
        <v>2.1</v>
      </c>
      <c r="BG55" s="122"/>
      <c r="BH55" s="122">
        <v>2.1</v>
      </c>
      <c r="BI55" s="122"/>
      <c r="BJ55" s="122">
        <v>2.1</v>
      </c>
      <c r="BK55" s="122"/>
      <c r="BL55" s="122">
        <v>1.7</v>
      </c>
      <c r="BM55" s="122"/>
      <c r="BN55" s="122">
        <v>1.2</v>
      </c>
      <c r="BO55" s="122"/>
      <c r="BP55" s="9"/>
      <c r="BQ55" s="9"/>
      <c r="BR55" s="9"/>
    </row>
    <row r="56" spans="1:70" ht="12" customHeight="1">
      <c r="A56" s="12" t="s">
        <v>182</v>
      </c>
      <c r="B56" s="200">
        <v>3.6</v>
      </c>
      <c r="C56" s="13"/>
      <c r="D56" s="180">
        <v>3.6</v>
      </c>
      <c r="E56" s="24"/>
      <c r="F56" s="180">
        <v>3.5640000000000001</v>
      </c>
      <c r="G56" s="24"/>
      <c r="H56" s="180">
        <v>3.3279999999999998</v>
      </c>
      <c r="I56" s="24"/>
      <c r="J56" s="180">
        <v>3</v>
      </c>
      <c r="K56" s="24"/>
      <c r="L56" s="180">
        <v>3</v>
      </c>
      <c r="M56" s="24"/>
      <c r="N56" s="180">
        <v>3</v>
      </c>
      <c r="O56" s="24"/>
      <c r="P56" s="24">
        <v>2.9</v>
      </c>
      <c r="Q56" s="24"/>
      <c r="R56" s="24">
        <v>2.8</v>
      </c>
      <c r="S56" s="24"/>
      <c r="T56" s="24">
        <v>2.7</v>
      </c>
      <c r="U56" s="24"/>
      <c r="V56" s="121">
        <v>2.5</v>
      </c>
      <c r="W56" s="24"/>
      <c r="X56" s="121">
        <v>2.5</v>
      </c>
      <c r="Y56" s="24"/>
      <c r="Z56" s="121">
        <v>2.2999999999999998</v>
      </c>
      <c r="AA56" s="24"/>
      <c r="AB56" s="121">
        <v>2.2000000000000002</v>
      </c>
      <c r="AC56" s="121"/>
      <c r="AD56" s="121">
        <v>2.1</v>
      </c>
      <c r="AE56" s="121"/>
      <c r="AF56" s="122">
        <v>2</v>
      </c>
      <c r="AG56" s="122"/>
      <c r="AH56" s="122">
        <v>2</v>
      </c>
      <c r="AI56" s="122"/>
      <c r="AJ56" s="122">
        <v>1.8</v>
      </c>
      <c r="AK56" s="122"/>
      <c r="AL56" s="122">
        <v>1.7</v>
      </c>
      <c r="AM56" s="122"/>
      <c r="AN56" s="122">
        <v>1.7</v>
      </c>
      <c r="AO56" s="122"/>
      <c r="AP56" s="122">
        <v>1.7</v>
      </c>
      <c r="AQ56" s="122"/>
      <c r="AR56" s="122">
        <v>1.7</v>
      </c>
      <c r="AS56" s="122"/>
      <c r="AT56" s="122">
        <v>1.5</v>
      </c>
      <c r="AU56" s="122"/>
      <c r="AV56" s="122">
        <v>1.5</v>
      </c>
      <c r="AW56" s="122"/>
      <c r="AX56" s="122">
        <v>1.4</v>
      </c>
      <c r="AY56" s="122"/>
      <c r="AZ56" s="122">
        <v>1.4</v>
      </c>
      <c r="BA56" s="122"/>
      <c r="BB56" s="122">
        <v>1.4</v>
      </c>
      <c r="BC56" s="122"/>
      <c r="BD56" s="122">
        <v>1.1000000000000001</v>
      </c>
      <c r="BE56" s="122"/>
      <c r="BF56" s="122">
        <v>1.1000000000000001</v>
      </c>
      <c r="BG56" s="122"/>
      <c r="BH56" s="122">
        <v>1.1000000000000001</v>
      </c>
      <c r="BI56" s="122"/>
      <c r="BJ56" s="122">
        <v>1.3</v>
      </c>
      <c r="BK56" s="122"/>
      <c r="BL56" s="122">
        <v>1.1000000000000001</v>
      </c>
      <c r="BM56" s="122"/>
      <c r="BN56" s="122">
        <v>0.7</v>
      </c>
      <c r="BO56" s="122"/>
      <c r="BP56" s="9"/>
      <c r="BQ56" s="9"/>
      <c r="BR56" s="9"/>
    </row>
    <row r="57" spans="1:70" ht="12" customHeight="1">
      <c r="A57" s="80" t="s">
        <v>164</v>
      </c>
      <c r="B57" s="200">
        <v>9.1999999999999993</v>
      </c>
      <c r="C57" s="200"/>
      <c r="D57" s="180">
        <v>10</v>
      </c>
      <c r="E57" s="180"/>
      <c r="F57" s="180">
        <v>8.5</v>
      </c>
      <c r="G57" s="180"/>
      <c r="H57" s="180">
        <v>8</v>
      </c>
      <c r="I57" s="180"/>
      <c r="J57" s="180">
        <v>10.4</v>
      </c>
      <c r="K57" s="180"/>
      <c r="L57" s="180">
        <v>9.1</v>
      </c>
      <c r="M57" s="180"/>
      <c r="N57" s="180">
        <v>10.3</v>
      </c>
      <c r="O57" s="180"/>
      <c r="P57" s="180">
        <v>7.7</v>
      </c>
      <c r="Q57" s="180"/>
      <c r="R57" s="180">
        <v>7.9</v>
      </c>
      <c r="S57" s="180"/>
      <c r="T57" s="180">
        <v>10.3</v>
      </c>
      <c r="U57" s="180"/>
      <c r="V57" s="182">
        <v>9.3000000000000007</v>
      </c>
      <c r="W57" s="182"/>
      <c r="X57" s="182">
        <v>11</v>
      </c>
      <c r="Y57" s="182"/>
      <c r="Z57" s="182">
        <v>7.9</v>
      </c>
      <c r="AA57" s="182"/>
      <c r="AB57" s="182">
        <v>8.5</v>
      </c>
      <c r="AC57" s="182"/>
      <c r="AD57" s="182">
        <v>9.9</v>
      </c>
      <c r="AE57" s="180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9"/>
      <c r="BQ57" s="9"/>
      <c r="BR57" s="9"/>
    </row>
    <row r="58" spans="1:70" ht="12" customHeight="1">
      <c r="A58" s="12" t="s">
        <v>36</v>
      </c>
      <c r="B58" s="123">
        <v>0.42</v>
      </c>
      <c r="C58" s="13"/>
      <c r="D58" s="124">
        <v>0.5</v>
      </c>
      <c r="E58" s="24"/>
      <c r="F58" s="124">
        <v>0.37</v>
      </c>
      <c r="G58" s="24"/>
      <c r="H58" s="124">
        <v>0.31</v>
      </c>
      <c r="I58" s="24"/>
      <c r="J58" s="124">
        <v>0.51</v>
      </c>
      <c r="K58" s="24"/>
      <c r="L58" s="124">
        <v>0.42</v>
      </c>
      <c r="M58" s="24"/>
      <c r="N58" s="124">
        <v>0.53</v>
      </c>
      <c r="O58" s="24"/>
      <c r="P58" s="124">
        <v>0.32</v>
      </c>
      <c r="Q58" s="24"/>
      <c r="R58" s="124">
        <v>0.31</v>
      </c>
      <c r="S58" s="24"/>
      <c r="T58" s="124">
        <v>0.55000000000000004</v>
      </c>
      <c r="U58" s="24"/>
      <c r="V58" s="124">
        <v>0.44</v>
      </c>
      <c r="W58" s="24"/>
      <c r="X58" s="124">
        <v>0.54</v>
      </c>
      <c r="Y58" s="24"/>
      <c r="Z58" s="124">
        <v>0.34</v>
      </c>
      <c r="AA58" s="24"/>
      <c r="AB58" s="124">
        <v>0.38</v>
      </c>
      <c r="AC58" s="124"/>
      <c r="AD58" s="124">
        <v>0.5</v>
      </c>
      <c r="AE58" s="124"/>
      <c r="AF58" s="125">
        <v>0.41</v>
      </c>
      <c r="AG58" s="125"/>
      <c r="AH58" s="125">
        <v>0.49</v>
      </c>
      <c r="AI58" s="125"/>
      <c r="AJ58" s="125">
        <v>0.35</v>
      </c>
      <c r="AK58" s="125"/>
      <c r="AL58" s="125">
        <v>0.34</v>
      </c>
      <c r="AM58" s="125"/>
      <c r="AN58" s="125">
        <v>0.46</v>
      </c>
      <c r="AO58" s="125"/>
      <c r="AP58" s="125">
        <v>0.45</v>
      </c>
      <c r="AQ58" s="125"/>
      <c r="AR58" s="125">
        <v>0.5</v>
      </c>
      <c r="AS58" s="125"/>
      <c r="AT58" s="125">
        <v>0.36</v>
      </c>
      <c r="AU58" s="125"/>
      <c r="AV58" s="125">
        <v>0.41</v>
      </c>
      <c r="AW58" s="125"/>
      <c r="AX58" s="125">
        <v>0.55000000000000004</v>
      </c>
      <c r="AY58" s="125"/>
      <c r="AZ58" s="125">
        <v>0.44</v>
      </c>
      <c r="BA58" s="125"/>
      <c r="BB58" s="125">
        <v>0.54</v>
      </c>
      <c r="BC58" s="125"/>
      <c r="BD58" s="125">
        <v>0.28999999999999998</v>
      </c>
      <c r="BE58" s="125"/>
      <c r="BF58" s="125">
        <v>0.3</v>
      </c>
      <c r="BG58" s="125"/>
      <c r="BH58" s="125">
        <v>0.64</v>
      </c>
      <c r="BI58" s="125"/>
      <c r="BJ58" s="125">
        <v>0.42</v>
      </c>
      <c r="BK58" s="125"/>
      <c r="BL58" s="125">
        <v>0.43</v>
      </c>
      <c r="BM58" s="125"/>
      <c r="BN58" s="125">
        <v>0.43</v>
      </c>
      <c r="BO58" s="125"/>
      <c r="BP58" s="9"/>
      <c r="BQ58" s="9"/>
      <c r="BR58" s="9"/>
    </row>
    <row r="59" spans="1:70" ht="12" customHeight="1">
      <c r="A59" s="27" t="s">
        <v>37</v>
      </c>
      <c r="B59" s="126">
        <v>0.93</v>
      </c>
      <c r="C59" s="201"/>
      <c r="D59" s="127">
        <v>0.93</v>
      </c>
      <c r="E59" s="178"/>
      <c r="F59" s="127">
        <v>0.93</v>
      </c>
      <c r="G59" s="178"/>
      <c r="H59" s="127">
        <v>0.87</v>
      </c>
      <c r="I59" s="178"/>
      <c r="J59" s="127">
        <v>0.96</v>
      </c>
      <c r="K59" s="178"/>
      <c r="L59" s="127">
        <v>0.93</v>
      </c>
      <c r="M59" s="178"/>
      <c r="N59" s="127">
        <v>0.93</v>
      </c>
      <c r="O59" s="178"/>
      <c r="P59" s="127">
        <v>0.92</v>
      </c>
      <c r="Q59" s="178"/>
      <c r="R59" s="127">
        <v>0.93</v>
      </c>
      <c r="S59" s="178"/>
      <c r="T59" s="127">
        <v>0.94</v>
      </c>
      <c r="U59" s="178"/>
      <c r="V59" s="127">
        <v>0.93</v>
      </c>
      <c r="W59" s="178"/>
      <c r="X59" s="127">
        <v>0.92</v>
      </c>
      <c r="Y59" s="178"/>
      <c r="Z59" s="127">
        <v>0.92</v>
      </c>
      <c r="AA59" s="178"/>
      <c r="AB59" s="127">
        <v>0.93</v>
      </c>
      <c r="AC59" s="127"/>
      <c r="AD59" s="127">
        <v>0.93</v>
      </c>
      <c r="AE59" s="127"/>
      <c r="AF59" s="128">
        <v>0.92</v>
      </c>
      <c r="AG59" s="128"/>
      <c r="AH59" s="128">
        <v>0.94</v>
      </c>
      <c r="AI59" s="128"/>
      <c r="AJ59" s="128">
        <v>0.92</v>
      </c>
      <c r="AK59" s="128"/>
      <c r="AL59" s="128">
        <v>0.94</v>
      </c>
      <c r="AM59" s="128"/>
      <c r="AN59" s="128">
        <v>0.89</v>
      </c>
      <c r="AO59" s="128"/>
      <c r="AP59" s="128">
        <v>0.93</v>
      </c>
      <c r="AQ59" s="128"/>
      <c r="AR59" s="128">
        <v>0.9</v>
      </c>
      <c r="AS59" s="128"/>
      <c r="AT59" s="128">
        <v>0.93</v>
      </c>
      <c r="AU59" s="128"/>
      <c r="AV59" s="128">
        <v>0.94</v>
      </c>
      <c r="AW59" s="128"/>
      <c r="AX59" s="128">
        <v>0.94</v>
      </c>
      <c r="AY59" s="128"/>
      <c r="AZ59" s="128">
        <v>0.94</v>
      </c>
      <c r="BA59" s="128"/>
      <c r="BB59" s="128">
        <v>0.93</v>
      </c>
      <c r="BC59" s="128"/>
      <c r="BD59" s="128">
        <v>0.91</v>
      </c>
      <c r="BE59" s="128"/>
      <c r="BF59" s="128">
        <v>0.94</v>
      </c>
      <c r="BG59" s="128"/>
      <c r="BH59" s="128">
        <v>0.96</v>
      </c>
      <c r="BI59" s="128"/>
      <c r="BJ59" s="128">
        <v>0.93</v>
      </c>
      <c r="BK59" s="128"/>
      <c r="BL59" s="128">
        <v>0.94</v>
      </c>
      <c r="BM59" s="128"/>
      <c r="BN59" s="128">
        <v>0.94</v>
      </c>
      <c r="BO59" s="128"/>
      <c r="BP59" s="9"/>
      <c r="BQ59" s="9"/>
      <c r="BR59" s="9"/>
    </row>
    <row r="60" spans="1:70" ht="12" customHeight="1">
      <c r="A60" s="80" t="s">
        <v>259</v>
      </c>
      <c r="B60" s="176"/>
      <c r="C60" s="24"/>
      <c r="D60" s="176"/>
      <c r="E60" s="24"/>
      <c r="F60" s="176"/>
      <c r="G60" s="24"/>
      <c r="H60" s="176"/>
      <c r="I60" s="24"/>
      <c r="J60" s="176"/>
      <c r="K60" s="24"/>
      <c r="L60" s="176"/>
      <c r="M60" s="24"/>
      <c r="N60" s="176"/>
      <c r="O60" s="24"/>
      <c r="P60" s="176"/>
      <c r="Q60" s="24"/>
      <c r="R60" s="176"/>
      <c r="S60" s="24"/>
      <c r="T60" s="176"/>
      <c r="U60" s="24"/>
      <c r="V60" s="24"/>
      <c r="W60" s="24"/>
      <c r="X60" s="24"/>
      <c r="Y60" s="24"/>
      <c r="Z60" s="24"/>
      <c r="AA60" s="24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9"/>
      <c r="BQ60" s="9"/>
      <c r="BR60" s="9"/>
    </row>
    <row r="61" spans="1:70" ht="12" customHeight="1">
      <c r="A61" s="274" t="s">
        <v>251</v>
      </c>
      <c r="B61" s="12"/>
      <c r="C61" s="12"/>
      <c r="D61" s="12"/>
      <c r="E61" s="12"/>
      <c r="F61" s="12"/>
      <c r="G61" s="12"/>
      <c r="H61" s="24"/>
      <c r="I61" s="24"/>
      <c r="J61" s="12"/>
      <c r="K61" s="12"/>
      <c r="L61" s="24"/>
      <c r="M61" s="24"/>
      <c r="N61" s="24"/>
      <c r="O61" s="24"/>
      <c r="P61" s="24"/>
      <c r="Q61" s="24"/>
      <c r="R61" s="12"/>
      <c r="S61" s="12"/>
      <c r="T61" s="24"/>
      <c r="U61" s="2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9"/>
      <c r="BQ61" s="9"/>
      <c r="BR61" s="9"/>
    </row>
    <row r="62" spans="1:70" ht="12" customHeight="1">
      <c r="A62" s="12"/>
      <c r="B62" s="12"/>
      <c r="C62" s="12"/>
      <c r="D62" s="12"/>
      <c r="E62" s="12"/>
      <c r="F62" s="12"/>
      <c r="G62" s="12"/>
      <c r="H62" s="24"/>
      <c r="I62" s="24"/>
      <c r="J62" s="12"/>
      <c r="K62" s="12"/>
      <c r="L62" s="24"/>
      <c r="M62" s="24"/>
      <c r="N62" s="24"/>
      <c r="O62" s="24"/>
      <c r="P62" s="24"/>
      <c r="Q62" s="24"/>
      <c r="R62" s="12"/>
      <c r="S62" s="12"/>
      <c r="T62" s="24"/>
      <c r="U62" s="2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9"/>
      <c r="BQ62" s="9"/>
      <c r="BR62" s="9"/>
    </row>
    <row r="63" spans="1:70" ht="12" customHeight="1">
      <c r="L63" s="103"/>
      <c r="M63" s="103"/>
    </row>
    <row r="64" spans="1:70">
      <c r="L64" s="103"/>
      <c r="M64" s="103"/>
    </row>
  </sheetData>
  <conditionalFormatting sqref="BP3:XFD3">
    <cfRule type="expression" dxfId="89" priority="85">
      <formula>BX4=0</formula>
    </cfRule>
  </conditionalFormatting>
  <conditionalFormatting sqref="AE3">
    <cfRule type="expression" dxfId="88" priority="86">
      <formula>BE3=0</formula>
    </cfRule>
  </conditionalFormatting>
  <conditionalFormatting sqref="AK3:AK4 AS3:AS4 AU3:AU4 AW3:AW4 AY3:AY4 BC3:BC4 BE3:BE4 BG3:BG4 BI3:BI4 AO3:AO4">
    <cfRule type="expression" dxfId="87" priority="87">
      <formula>BL3=0</formula>
    </cfRule>
  </conditionalFormatting>
  <conditionalFormatting sqref="AD3">
    <cfRule type="expression" dxfId="86" priority="84">
      <formula>BF3=0</formula>
    </cfRule>
  </conditionalFormatting>
  <conditionalFormatting sqref="AA3:AA4">
    <cfRule type="expression" dxfId="85" priority="88">
      <formula>BG3=0</formula>
    </cfRule>
  </conditionalFormatting>
  <conditionalFormatting sqref="BP2:XFD2">
    <cfRule type="expression" dxfId="84" priority="89">
      <formula>#REF!=0</formula>
    </cfRule>
  </conditionalFormatting>
  <conditionalFormatting sqref="AG3 AI3">
    <cfRule type="expression" dxfId="83" priority="83">
      <formula>BG3=0</formula>
    </cfRule>
  </conditionalFormatting>
  <conditionalFormatting sqref="AF3">
    <cfRule type="expression" dxfId="82" priority="82">
      <formula>BH3=0</formula>
    </cfRule>
  </conditionalFormatting>
  <conditionalFormatting sqref="AH3">
    <cfRule type="expression" dxfId="81" priority="81">
      <formula>BJ3=0</formula>
    </cfRule>
  </conditionalFormatting>
  <conditionalFormatting sqref="AJ3">
    <cfRule type="expression" dxfId="80" priority="80">
      <formula>BN3=0</formula>
    </cfRule>
  </conditionalFormatting>
  <conditionalFormatting sqref="AN3">
    <cfRule type="expression" dxfId="79" priority="79">
      <formula>BQ3=0</formula>
    </cfRule>
  </conditionalFormatting>
  <conditionalFormatting sqref="AQ3">
    <cfRule type="expression" dxfId="78" priority="78">
      <formula>BR3=0</formula>
    </cfRule>
  </conditionalFormatting>
  <conditionalFormatting sqref="AP3">
    <cfRule type="expression" dxfId="77" priority="77">
      <formula>BS3=0</formula>
    </cfRule>
  </conditionalFormatting>
  <conditionalFormatting sqref="AR3">
    <cfRule type="expression" dxfId="76" priority="76">
      <formula>BU3=0</formula>
    </cfRule>
  </conditionalFormatting>
  <conditionalFormatting sqref="AT3">
    <cfRule type="expression" dxfId="75" priority="75">
      <formula>BW3=0</formula>
    </cfRule>
  </conditionalFormatting>
  <conditionalFormatting sqref="AV3">
    <cfRule type="expression" dxfId="74" priority="74">
      <formula>BY3=0</formula>
    </cfRule>
  </conditionalFormatting>
  <conditionalFormatting sqref="AX3">
    <cfRule type="expression" dxfId="73" priority="73">
      <formula>CA3=0</formula>
    </cfRule>
  </conditionalFormatting>
  <conditionalFormatting sqref="BA3">
    <cfRule type="expression" dxfId="72" priority="72">
      <formula>CB3=0</formula>
    </cfRule>
  </conditionalFormatting>
  <conditionalFormatting sqref="AZ3">
    <cfRule type="expression" dxfId="71" priority="71">
      <formula>CC3=0</formula>
    </cfRule>
  </conditionalFormatting>
  <conditionalFormatting sqref="BB3">
    <cfRule type="expression" dxfId="70" priority="70">
      <formula>CE3=0</formula>
    </cfRule>
  </conditionalFormatting>
  <conditionalFormatting sqref="BD3">
    <cfRule type="expression" dxfId="69" priority="69">
      <formula>CG3=0</formula>
    </cfRule>
  </conditionalFormatting>
  <conditionalFormatting sqref="BF3">
    <cfRule type="expression" dxfId="68" priority="68">
      <formula>CI3=0</formula>
    </cfRule>
  </conditionalFormatting>
  <conditionalFormatting sqref="BH3">
    <cfRule type="expression" dxfId="67" priority="67">
      <formula>CK3=0</formula>
    </cfRule>
  </conditionalFormatting>
  <conditionalFormatting sqref="AE4">
    <cfRule type="expression" dxfId="66" priority="66">
      <formula>BE4=0</formula>
    </cfRule>
  </conditionalFormatting>
  <conditionalFormatting sqref="AD4">
    <cfRule type="expression" dxfId="65" priority="65">
      <formula>BF4=0</formula>
    </cfRule>
  </conditionalFormatting>
  <conditionalFormatting sqref="AG4 AI4">
    <cfRule type="expression" dxfId="64" priority="64">
      <formula>BG4=0</formula>
    </cfRule>
  </conditionalFormatting>
  <conditionalFormatting sqref="AF4">
    <cfRule type="expression" dxfId="63" priority="63">
      <formula>BH4=0</formula>
    </cfRule>
  </conditionalFormatting>
  <conditionalFormatting sqref="AH4">
    <cfRule type="expression" dxfId="62" priority="62">
      <formula>BJ4=0</formula>
    </cfRule>
  </conditionalFormatting>
  <conditionalFormatting sqref="AJ4">
    <cfRule type="expression" dxfId="61" priority="61">
      <formula>BN4=0</formula>
    </cfRule>
  </conditionalFormatting>
  <conditionalFormatting sqref="AN4">
    <cfRule type="expression" dxfId="60" priority="60">
      <formula>BQ4=0</formula>
    </cfRule>
  </conditionalFormatting>
  <conditionalFormatting sqref="AQ4">
    <cfRule type="expression" dxfId="59" priority="59">
      <formula>BR4=0</formula>
    </cfRule>
  </conditionalFormatting>
  <conditionalFormatting sqref="AP4">
    <cfRule type="expression" dxfId="58" priority="58">
      <formula>BS4=0</formula>
    </cfRule>
  </conditionalFormatting>
  <conditionalFormatting sqref="AR4">
    <cfRule type="expression" dxfId="57" priority="57">
      <formula>BU4=0</formula>
    </cfRule>
  </conditionalFormatting>
  <conditionalFormatting sqref="AT4">
    <cfRule type="expression" dxfId="56" priority="56">
      <formula>BW4=0</formula>
    </cfRule>
  </conditionalFormatting>
  <conditionalFormatting sqref="AV4">
    <cfRule type="expression" dxfId="55" priority="55">
      <formula>BY4=0</formula>
    </cfRule>
  </conditionalFormatting>
  <conditionalFormatting sqref="AX4">
    <cfRule type="expression" dxfId="54" priority="54">
      <formula>CA4=0</formula>
    </cfRule>
  </conditionalFormatting>
  <conditionalFormatting sqref="BA4">
    <cfRule type="expression" dxfId="53" priority="53">
      <formula>CB4=0</formula>
    </cfRule>
  </conditionalFormatting>
  <conditionalFormatting sqref="AZ4">
    <cfRule type="expression" dxfId="52" priority="52">
      <formula>CC4=0</formula>
    </cfRule>
  </conditionalFormatting>
  <conditionalFormatting sqref="BB4">
    <cfRule type="expression" dxfId="51" priority="51">
      <formula>CE4=0</formula>
    </cfRule>
  </conditionalFormatting>
  <conditionalFormatting sqref="BD4">
    <cfRule type="expression" dxfId="50" priority="50">
      <formula>CG4=0</formula>
    </cfRule>
  </conditionalFormatting>
  <conditionalFormatting sqref="BF4">
    <cfRule type="expression" dxfId="49" priority="49">
      <formula>CI4=0</formula>
    </cfRule>
  </conditionalFormatting>
  <conditionalFormatting sqref="BH4">
    <cfRule type="expression" dxfId="48" priority="48">
      <formula>CK4=0</formula>
    </cfRule>
  </conditionalFormatting>
  <conditionalFormatting sqref="AM3:AM4">
    <cfRule type="expression" dxfId="47" priority="90">
      <formula>#REF!=0</formula>
    </cfRule>
  </conditionalFormatting>
  <conditionalFormatting sqref="AL3:AL4">
    <cfRule type="expression" dxfId="46" priority="91">
      <formula>#REF!=0</formula>
    </cfRule>
  </conditionalFormatting>
  <conditionalFormatting sqref="BK3:BK4 BM3:BM4 BO3:BO4">
    <cfRule type="expression" dxfId="45" priority="47">
      <formula>CL3=0</formula>
    </cfRule>
  </conditionalFormatting>
  <conditionalFormatting sqref="BJ3 BL3 BN3">
    <cfRule type="expression" dxfId="44" priority="46">
      <formula>CM3=0</formula>
    </cfRule>
  </conditionalFormatting>
  <conditionalFormatting sqref="BJ4 BL4 BN4">
    <cfRule type="expression" dxfId="43" priority="45">
      <formula>CM4=0</formula>
    </cfRule>
  </conditionalFormatting>
  <conditionalFormatting sqref="AC3">
    <cfRule type="expression" dxfId="42" priority="44">
      <formula>BC3=0</formula>
    </cfRule>
  </conditionalFormatting>
  <conditionalFormatting sqref="AB3">
    <cfRule type="expression" dxfId="41" priority="43">
      <formula>BD3=0</formula>
    </cfRule>
  </conditionalFormatting>
  <conditionalFormatting sqref="AC4">
    <cfRule type="expression" dxfId="40" priority="42">
      <formula>BC4=0</formula>
    </cfRule>
  </conditionalFormatting>
  <conditionalFormatting sqref="AB4">
    <cfRule type="expression" dxfId="39" priority="41">
      <formula>BD4=0</formula>
    </cfRule>
  </conditionalFormatting>
  <conditionalFormatting sqref="Z4">
    <cfRule type="expression" dxfId="38" priority="40">
      <formula>BB4=0</formula>
    </cfRule>
  </conditionalFormatting>
  <conditionalFormatting sqref="Z3">
    <cfRule type="expression" dxfId="37" priority="93">
      <formula>BG3=0</formula>
    </cfRule>
  </conditionalFormatting>
  <conditionalFormatting sqref="Y3:Y4">
    <cfRule type="expression" dxfId="36" priority="37">
      <formula>BE3=0</formula>
    </cfRule>
  </conditionalFormatting>
  <conditionalFormatting sqref="X4">
    <cfRule type="expression" dxfId="35" priority="35">
      <formula>AZ4=0</formula>
    </cfRule>
  </conditionalFormatting>
  <conditionalFormatting sqref="X3">
    <cfRule type="expression" dxfId="34" priority="36">
      <formula>BE3=0</formula>
    </cfRule>
  </conditionalFormatting>
  <conditionalFormatting sqref="T4">
    <cfRule type="expression" dxfId="33" priority="33">
      <formula>BD4=0</formula>
    </cfRule>
  </conditionalFormatting>
  <conditionalFormatting sqref="U3:U4">
    <cfRule type="expression" dxfId="32" priority="32">
      <formula>BB3=0</formula>
    </cfRule>
  </conditionalFormatting>
  <conditionalFormatting sqref="T3">
    <cfRule type="expression" dxfId="31" priority="34">
      <formula>BE3=0</formula>
    </cfRule>
  </conditionalFormatting>
  <conditionalFormatting sqref="W3:W4">
    <cfRule type="expression" dxfId="30" priority="31">
      <formula>BC3=0</formula>
    </cfRule>
  </conditionalFormatting>
  <conditionalFormatting sqref="V4">
    <cfRule type="expression" dxfId="29" priority="29">
      <formula>AX4=0</formula>
    </cfRule>
  </conditionalFormatting>
  <conditionalFormatting sqref="V3">
    <cfRule type="expression" dxfId="28" priority="30">
      <formula>BC3=0</formula>
    </cfRule>
  </conditionalFormatting>
  <conditionalFormatting sqref="R4">
    <cfRule type="expression" dxfId="27" priority="27">
      <formula>BB4=0</formula>
    </cfRule>
  </conditionalFormatting>
  <conditionalFormatting sqref="S3:S4">
    <cfRule type="expression" dxfId="26" priority="26">
      <formula>AZ3=0</formula>
    </cfRule>
  </conditionalFormatting>
  <conditionalFormatting sqref="R3">
    <cfRule type="expression" dxfId="25" priority="28">
      <formula>BC3=0</formula>
    </cfRule>
  </conditionalFormatting>
  <conditionalFormatting sqref="P4">
    <cfRule type="expression" dxfId="24" priority="24">
      <formula>AZ4=0</formula>
    </cfRule>
  </conditionalFormatting>
  <conditionalFormatting sqref="Q3:Q4">
    <cfRule type="expression" dxfId="23" priority="23">
      <formula>AX3=0</formula>
    </cfRule>
  </conditionalFormatting>
  <conditionalFormatting sqref="P3">
    <cfRule type="expression" dxfId="22" priority="25">
      <formula>BA3=0</formula>
    </cfRule>
  </conditionalFormatting>
  <conditionalFormatting sqref="N4">
    <cfRule type="expression" dxfId="21" priority="21">
      <formula>AX4=0</formula>
    </cfRule>
  </conditionalFormatting>
  <conditionalFormatting sqref="O3:O4">
    <cfRule type="expression" dxfId="20" priority="20">
      <formula>AV3=0</formula>
    </cfRule>
  </conditionalFormatting>
  <conditionalFormatting sqref="N3">
    <cfRule type="expression" dxfId="19" priority="22">
      <formula>AY3=0</formula>
    </cfRule>
  </conditionalFormatting>
  <conditionalFormatting sqref="L4">
    <cfRule type="expression" dxfId="18" priority="18">
      <formula>AV4=0</formula>
    </cfRule>
  </conditionalFormatting>
  <conditionalFormatting sqref="M3:M4">
    <cfRule type="expression" dxfId="17" priority="17">
      <formula>AT3=0</formula>
    </cfRule>
  </conditionalFormatting>
  <conditionalFormatting sqref="L3">
    <cfRule type="expression" dxfId="16" priority="19">
      <formula>AW3=0</formula>
    </cfRule>
  </conditionalFormatting>
  <conditionalFormatting sqref="K3:K4">
    <cfRule type="expression" dxfId="15" priority="14">
      <formula>AR3=0</formula>
    </cfRule>
  </conditionalFormatting>
  <conditionalFormatting sqref="J3">
    <cfRule type="expression" dxfId="14" priority="16">
      <formula>AU3=0</formula>
    </cfRule>
  </conditionalFormatting>
  <conditionalFormatting sqref="J4">
    <cfRule type="expression" dxfId="13" priority="13">
      <formula>AT4=0</formula>
    </cfRule>
  </conditionalFormatting>
  <conditionalFormatting sqref="I3:I4">
    <cfRule type="expression" dxfId="12" priority="11">
      <formula>AP3=0</formula>
    </cfRule>
  </conditionalFormatting>
  <conditionalFormatting sqref="H3">
    <cfRule type="expression" dxfId="11" priority="12">
      <formula>AS3=0</formula>
    </cfRule>
  </conditionalFormatting>
  <conditionalFormatting sqref="H4">
    <cfRule type="expression" dxfId="10" priority="10">
      <formula>AR4=0</formula>
    </cfRule>
  </conditionalFormatting>
  <conditionalFormatting sqref="G3:G4">
    <cfRule type="expression" dxfId="9" priority="8">
      <formula>AN3=0</formula>
    </cfRule>
  </conditionalFormatting>
  <conditionalFormatting sqref="F3">
    <cfRule type="expression" dxfId="8" priority="9">
      <formula>AQ3=0</formula>
    </cfRule>
  </conditionalFormatting>
  <conditionalFormatting sqref="F4">
    <cfRule type="expression" dxfId="7" priority="7">
      <formula>AP4=0</formula>
    </cfRule>
  </conditionalFormatting>
  <conditionalFormatting sqref="E3:E4">
    <cfRule type="expression" dxfId="6" priority="5">
      <formula>AL3=0</formula>
    </cfRule>
  </conditionalFormatting>
  <conditionalFormatting sqref="D3">
    <cfRule type="expression" dxfId="5" priority="6">
      <formula>AO3=0</formula>
    </cfRule>
  </conditionalFormatting>
  <conditionalFormatting sqref="D4">
    <cfRule type="expression" dxfId="4" priority="4">
      <formula>AN4=0</formula>
    </cfRule>
  </conditionalFormatting>
  <conditionalFormatting sqref="A3:A4">
    <cfRule type="expression" dxfId="3" priority="291">
      <formula>BF3=0</formula>
    </cfRule>
  </conditionalFormatting>
  <conditionalFormatting sqref="C3:C4">
    <cfRule type="expression" dxfId="2" priority="2">
      <formula>AJ3=0</formula>
    </cfRule>
  </conditionalFormatting>
  <conditionalFormatting sqref="B3">
    <cfRule type="expression" dxfId="1" priority="3">
      <formula>AM3=0</formula>
    </cfRule>
  </conditionalFormatting>
  <conditionalFormatting sqref="B4">
    <cfRule type="expression" dxfId="0" priority="1">
      <formula>AL4=0</formula>
    </cfRule>
  </conditionalFormatting>
  <pageMargins left="0.7" right="0.7" top="0.75" bottom="0.75" header="0.3" footer="0.3"/>
  <pageSetup paperSize="8" scale="65" orientation="landscape" r:id="rId1"/>
  <headerFooter>
    <oddFooter>&amp;R&amp;1#&amp;"Arial Black"&amp;11&amp;K4099DAINTERNAL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0"/>
  <sheetViews>
    <sheetView showGridLines="0" topLeftCell="A7" zoomScaleNormal="100" workbookViewId="0">
      <selection activeCell="AL28" sqref="AL28"/>
    </sheetView>
  </sheetViews>
  <sheetFormatPr defaultColWidth="8.85546875" defaultRowHeight="12.75"/>
  <cols>
    <col min="1" max="1" width="45.28515625" style="133" customWidth="1"/>
    <col min="2" max="2" width="9.28515625" style="132" customWidth="1"/>
    <col min="3" max="3" width="0.5703125" style="132" customWidth="1"/>
    <col min="4" max="4" width="9.28515625" style="132" customWidth="1"/>
    <col min="5" max="5" width="0.5703125" style="132" customWidth="1"/>
    <col min="6" max="6" width="9.28515625" style="132" customWidth="1"/>
    <col min="7" max="7" width="0.5703125" style="132" customWidth="1"/>
    <col min="8" max="8" width="9.28515625" style="152" customWidth="1"/>
    <col min="9" max="9" width="0.5703125" style="152" customWidth="1"/>
    <col min="10" max="10" width="9.28515625" style="152" customWidth="1"/>
    <col min="11" max="11" width="0.5703125" style="132" customWidth="1"/>
    <col min="12" max="12" width="9.28515625" style="132" customWidth="1"/>
    <col min="13" max="13" width="0.5703125" style="132" customWidth="1"/>
    <col min="14" max="14" width="9.28515625" style="152" customWidth="1"/>
    <col min="15" max="15" width="0.5703125" style="152" customWidth="1"/>
    <col min="16" max="16" width="9.28515625" style="152" customWidth="1"/>
    <col min="17" max="17" width="0.5703125" style="152" customWidth="1"/>
    <col min="18" max="18" width="9.28515625" style="152" customWidth="1"/>
    <col min="19" max="19" width="0.5703125" style="152" customWidth="1"/>
    <col min="20" max="20" width="9.28515625" style="152" customWidth="1"/>
    <col min="21" max="21" width="0.5703125" style="132" customWidth="1"/>
    <col min="22" max="22" width="9.28515625" style="132" customWidth="1"/>
    <col min="23" max="23" width="0.5703125" style="132" customWidth="1"/>
    <col min="24" max="24" width="9.28515625" style="132" customWidth="1"/>
    <col min="25" max="25" width="0.5703125" style="152" customWidth="1"/>
    <col min="26" max="26" width="9.28515625" style="132" customWidth="1"/>
    <col min="27" max="27" width="0.5703125" style="132" customWidth="1"/>
    <col min="28" max="28" width="9.28515625" style="132" customWidth="1"/>
    <col min="29" max="29" width="0.5703125" style="152" customWidth="1"/>
    <col min="30" max="30" width="9.28515625" style="132" customWidth="1"/>
    <col min="31" max="31" width="0.5703125" style="152" customWidth="1"/>
    <col min="32" max="32" width="9.28515625" style="132" customWidth="1"/>
    <col min="33" max="33" width="0.5703125" style="132" customWidth="1"/>
    <col min="34" max="34" width="9.28515625" style="132" customWidth="1"/>
    <col min="35" max="35" width="0.5703125" style="132" customWidth="1"/>
    <col min="36" max="36" width="9.28515625" style="132" customWidth="1"/>
    <col min="37" max="37" width="0.5703125" style="132" customWidth="1"/>
    <col min="38" max="38" width="9.28515625" style="132" customWidth="1"/>
    <col min="39" max="39" width="0.5703125" style="132" customWidth="1"/>
    <col min="40" max="40" width="9.28515625" style="132" customWidth="1"/>
    <col min="41" max="41" width="0.5703125" style="132" customWidth="1"/>
    <col min="42" max="42" width="9.28515625" style="132" customWidth="1"/>
    <col min="43" max="43" width="0.5703125" style="132" customWidth="1"/>
    <col min="44" max="44" width="9.28515625" style="132" customWidth="1"/>
    <col min="45" max="45" width="0.5703125" style="132" customWidth="1"/>
    <col min="46" max="46" width="9.28515625" style="132" customWidth="1"/>
    <col min="47" max="47" width="0.5703125" style="132" customWidth="1"/>
    <col min="48" max="48" width="9.28515625" style="132" customWidth="1"/>
    <col min="49" max="49" width="0.5703125" style="132" customWidth="1"/>
    <col min="50" max="50" width="9.28515625" style="132" customWidth="1"/>
    <col min="51" max="51" width="0.5703125" style="132" customWidth="1"/>
    <col min="52" max="52" width="9.28515625" style="132" customWidth="1"/>
    <col min="53" max="53" width="0.5703125" style="132" customWidth="1"/>
    <col min="54" max="54" width="9.28515625" style="132" customWidth="1"/>
    <col min="55" max="55" width="0.5703125" style="132" customWidth="1"/>
    <col min="56" max="16384" width="8.85546875" style="133"/>
  </cols>
  <sheetData>
    <row r="1" spans="1:55">
      <c r="A1" s="129"/>
      <c r="B1" s="130"/>
      <c r="C1" s="130"/>
      <c r="D1" s="130"/>
      <c r="E1" s="130"/>
      <c r="F1" s="130"/>
      <c r="G1" s="130"/>
      <c r="H1" s="131"/>
      <c r="I1" s="131"/>
      <c r="J1" s="131"/>
      <c r="K1" s="130"/>
      <c r="L1" s="130"/>
      <c r="M1" s="130"/>
      <c r="N1" s="131"/>
      <c r="O1" s="131"/>
      <c r="P1" s="131"/>
      <c r="Q1" s="131"/>
      <c r="R1" s="131"/>
      <c r="S1" s="131"/>
      <c r="T1" s="131"/>
      <c r="U1" s="130"/>
      <c r="V1" s="130"/>
      <c r="W1" s="130"/>
      <c r="X1" s="130"/>
      <c r="Y1" s="131"/>
      <c r="Z1" s="130"/>
      <c r="AA1" s="130"/>
      <c r="AB1" s="130"/>
      <c r="AC1" s="131"/>
      <c r="AD1" s="130"/>
      <c r="AE1" s="131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</row>
    <row r="2" spans="1:55" ht="20.25">
      <c r="A2" s="3" t="s">
        <v>140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6"/>
      <c r="Z2" s="134"/>
      <c r="AA2" s="134"/>
      <c r="AB2" s="135"/>
      <c r="AC2" s="136"/>
      <c r="AD2" s="135"/>
      <c r="AE2" s="136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</row>
    <row r="3" spans="1:55" ht="25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153"/>
      <c r="Z3" s="153"/>
      <c r="AA3" s="153"/>
      <c r="AB3" s="154"/>
      <c r="AC3" s="153"/>
      <c r="AD3" s="154"/>
      <c r="AE3" s="153"/>
      <c r="AF3" s="154"/>
      <c r="AG3" s="153"/>
      <c r="AH3" s="154"/>
      <c r="AI3" s="153"/>
      <c r="AJ3" s="154"/>
      <c r="AK3" s="153"/>
      <c r="AL3" s="154"/>
      <c r="AM3" s="153"/>
      <c r="AN3" s="154"/>
      <c r="AO3" s="153"/>
      <c r="AP3" s="154"/>
      <c r="AQ3" s="153"/>
      <c r="AR3" s="154"/>
      <c r="AS3" s="153"/>
      <c r="AT3" s="154"/>
      <c r="AU3" s="153"/>
      <c r="AV3" s="154"/>
      <c r="AW3" s="153"/>
      <c r="AX3" s="154"/>
      <c r="AY3" s="153"/>
      <c r="AZ3" s="154"/>
      <c r="BA3" s="153"/>
      <c r="BB3" s="154"/>
      <c r="BC3" s="153"/>
    </row>
    <row r="4" spans="1:55">
      <c r="A4" s="160" t="s">
        <v>175</v>
      </c>
      <c r="B4" s="159" t="s">
        <v>246</v>
      </c>
      <c r="C4" s="159"/>
      <c r="D4" s="159" t="s">
        <v>247</v>
      </c>
      <c r="E4" s="159"/>
      <c r="F4" s="159" t="s">
        <v>237</v>
      </c>
      <c r="G4" s="159"/>
      <c r="H4" s="159" t="s">
        <v>238</v>
      </c>
      <c r="I4" s="157"/>
      <c r="J4" s="159" t="s">
        <v>249</v>
      </c>
      <c r="K4" s="159"/>
      <c r="L4" s="159" t="s">
        <v>239</v>
      </c>
      <c r="M4" s="159"/>
      <c r="N4" s="157" t="s">
        <v>240</v>
      </c>
      <c r="O4" s="157"/>
      <c r="P4" s="157" t="s">
        <v>241</v>
      </c>
      <c r="Q4" s="157"/>
      <c r="R4" s="157" t="s">
        <v>242</v>
      </c>
      <c r="S4" s="157"/>
      <c r="T4" s="157" t="s">
        <v>243</v>
      </c>
      <c r="U4" s="158"/>
      <c r="V4" s="157" t="s">
        <v>163</v>
      </c>
      <c r="W4" s="158"/>
      <c r="X4" s="157" t="s">
        <v>162</v>
      </c>
      <c r="Y4" s="159"/>
      <c r="Z4" s="157" t="s">
        <v>141</v>
      </c>
      <c r="AA4" s="158"/>
      <c r="AB4" s="157" t="s">
        <v>137</v>
      </c>
      <c r="AC4" s="159"/>
      <c r="AD4" s="159" t="s">
        <v>62</v>
      </c>
      <c r="AE4" s="157"/>
      <c r="AF4" s="157" t="s">
        <v>39</v>
      </c>
      <c r="AG4" s="157"/>
      <c r="AH4" s="157" t="s">
        <v>38</v>
      </c>
      <c r="AI4" s="157"/>
      <c r="AJ4" s="157" t="s">
        <v>34</v>
      </c>
      <c r="AK4" s="157"/>
      <c r="AL4" s="157" t="s">
        <v>33</v>
      </c>
      <c r="AM4" s="157"/>
      <c r="AN4" s="157" t="s">
        <v>13</v>
      </c>
      <c r="AO4" s="157"/>
      <c r="AP4" s="157" t="s">
        <v>0</v>
      </c>
      <c r="AQ4" s="157"/>
      <c r="AR4" s="157" t="s">
        <v>1</v>
      </c>
      <c r="AS4" s="157"/>
      <c r="AT4" s="157" t="s">
        <v>2</v>
      </c>
      <c r="AU4" s="157"/>
      <c r="AV4" s="157" t="s">
        <v>3</v>
      </c>
      <c r="AW4" s="157"/>
      <c r="AX4" s="157" t="s">
        <v>4</v>
      </c>
      <c r="AY4" s="157"/>
      <c r="AZ4" s="157" t="s">
        <v>5</v>
      </c>
      <c r="BA4" s="157"/>
      <c r="BB4" s="157" t="s">
        <v>10</v>
      </c>
      <c r="BC4" s="157"/>
    </row>
    <row r="5" spans="1:55">
      <c r="A5" s="147" t="s">
        <v>180</v>
      </c>
      <c r="B5" s="161"/>
      <c r="C5" s="162"/>
      <c r="D5" s="161"/>
      <c r="E5" s="162"/>
      <c r="F5" s="161"/>
      <c r="G5" s="162"/>
      <c r="H5" s="161"/>
      <c r="I5" s="162"/>
      <c r="J5" s="161"/>
      <c r="K5" s="162"/>
      <c r="L5" s="161"/>
      <c r="M5" s="162"/>
      <c r="N5" s="161"/>
      <c r="O5" s="162"/>
      <c r="P5" s="161"/>
      <c r="Q5" s="162"/>
      <c r="R5" s="161"/>
      <c r="S5" s="162"/>
      <c r="T5" s="161"/>
      <c r="U5" s="162"/>
      <c r="V5" s="161"/>
      <c r="W5" s="162"/>
      <c r="X5" s="161"/>
      <c r="Y5" s="163"/>
      <c r="Z5" s="161"/>
      <c r="AA5" s="162"/>
      <c r="AB5" s="161"/>
      <c r="AC5" s="163"/>
      <c r="AD5" s="163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</row>
    <row r="6" spans="1:55">
      <c r="A6" s="137" t="s">
        <v>32</v>
      </c>
      <c r="B6" s="288">
        <v>33801</v>
      </c>
      <c r="C6" s="290"/>
      <c r="D6" s="140">
        <v>9116</v>
      </c>
      <c r="E6" s="137"/>
      <c r="F6" s="140">
        <v>8239</v>
      </c>
      <c r="G6" s="137"/>
      <c r="H6" s="140">
        <v>9798</v>
      </c>
      <c r="I6" s="274"/>
      <c r="J6" s="138">
        <v>6648</v>
      </c>
      <c r="K6" s="274"/>
      <c r="L6" s="138">
        <v>37434</v>
      </c>
      <c r="M6" s="274"/>
      <c r="N6" s="138">
        <v>13345</v>
      </c>
      <c r="O6" s="274"/>
      <c r="P6" s="138">
        <v>5847</v>
      </c>
      <c r="Q6" s="274"/>
      <c r="R6" s="138">
        <v>10270</v>
      </c>
      <c r="S6" s="274"/>
      <c r="T6" s="138">
        <v>7972</v>
      </c>
      <c r="U6" s="137"/>
      <c r="V6" s="138">
        <v>15034</v>
      </c>
      <c r="W6" s="82"/>
      <c r="X6" s="138">
        <f>V6-Z6-AB6-AD6</f>
        <v>3773</v>
      </c>
      <c r="Y6" s="82"/>
      <c r="Z6" s="138">
        <v>2865</v>
      </c>
      <c r="AA6" s="82"/>
      <c r="AB6" s="138">
        <v>5038</v>
      </c>
      <c r="AC6" s="82"/>
      <c r="AD6" s="138">
        <v>3358</v>
      </c>
      <c r="AE6" s="139"/>
      <c r="AF6" s="140">
        <v>18831</v>
      </c>
      <c r="AG6" s="140"/>
      <c r="AH6" s="140">
        <v>3319</v>
      </c>
      <c r="AI6" s="140"/>
      <c r="AJ6" s="140">
        <v>4939</v>
      </c>
      <c r="AK6" s="140"/>
      <c r="AL6" s="140">
        <v>5452</v>
      </c>
      <c r="AM6" s="140"/>
      <c r="AN6" s="140">
        <v>5121</v>
      </c>
      <c r="AO6" s="140"/>
      <c r="AP6" s="140">
        <v>11818</v>
      </c>
      <c r="AQ6" s="140"/>
      <c r="AR6" s="140">
        <v>1064</v>
      </c>
      <c r="AS6" s="140"/>
      <c r="AT6" s="140">
        <v>4268</v>
      </c>
      <c r="AU6" s="140"/>
      <c r="AV6" s="140">
        <v>3190</v>
      </c>
      <c r="AW6" s="140"/>
      <c r="AX6" s="140">
        <v>3296</v>
      </c>
      <c r="AY6" s="140"/>
      <c r="AZ6" s="140">
        <v>7920</v>
      </c>
      <c r="BA6" s="140"/>
      <c r="BB6" s="140">
        <v>10102</v>
      </c>
      <c r="BC6" s="140"/>
    </row>
    <row r="7" spans="1:55">
      <c r="A7" s="137" t="s">
        <v>189</v>
      </c>
      <c r="B7" s="288">
        <v>6415</v>
      </c>
      <c r="C7" s="290"/>
      <c r="D7" s="140">
        <v>1797</v>
      </c>
      <c r="E7" s="137"/>
      <c r="F7" s="140">
        <v>1590</v>
      </c>
      <c r="G7" s="137"/>
      <c r="H7" s="140">
        <v>1309</v>
      </c>
      <c r="I7" s="274"/>
      <c r="J7" s="138">
        <v>1719</v>
      </c>
      <c r="K7" s="274"/>
      <c r="L7" s="138">
        <v>5676</v>
      </c>
      <c r="M7" s="274"/>
      <c r="N7" s="138">
        <v>1789</v>
      </c>
      <c r="O7" s="274"/>
      <c r="P7" s="138">
        <v>1464</v>
      </c>
      <c r="Q7" s="274"/>
      <c r="R7" s="138">
        <v>1168</v>
      </c>
      <c r="S7" s="274"/>
      <c r="T7" s="138">
        <v>1255</v>
      </c>
      <c r="U7" s="137"/>
      <c r="V7" s="138">
        <v>5318</v>
      </c>
      <c r="W7" s="82"/>
      <c r="X7" s="138">
        <f t="shared" ref="X7:X19" si="0">V7-Z7-AB7-AD7</f>
        <v>1785</v>
      </c>
      <c r="Y7" s="82"/>
      <c r="Z7" s="138">
        <v>1048</v>
      </c>
      <c r="AA7" s="82"/>
      <c r="AB7" s="138">
        <v>1165</v>
      </c>
      <c r="AC7" s="82"/>
      <c r="AD7" s="138">
        <v>1320</v>
      </c>
      <c r="AE7" s="139"/>
      <c r="AF7" s="140">
        <v>3597</v>
      </c>
      <c r="AG7" s="140"/>
      <c r="AH7" s="140">
        <v>1096</v>
      </c>
      <c r="AI7" s="140"/>
      <c r="AJ7" s="140">
        <v>817</v>
      </c>
      <c r="AK7" s="140"/>
      <c r="AL7" s="140">
        <v>1044</v>
      </c>
      <c r="AM7" s="140"/>
      <c r="AN7" s="140">
        <v>640</v>
      </c>
      <c r="AO7" s="140"/>
      <c r="AP7" s="140">
        <v>4687</v>
      </c>
      <c r="AQ7" s="140"/>
      <c r="AR7" s="140">
        <v>3107</v>
      </c>
      <c r="AS7" s="140"/>
      <c r="AT7" s="140">
        <v>450</v>
      </c>
      <c r="AU7" s="140"/>
      <c r="AV7" s="140">
        <v>492</v>
      </c>
      <c r="AW7" s="140"/>
      <c r="AX7" s="140">
        <v>638</v>
      </c>
      <c r="AY7" s="140"/>
      <c r="AZ7" s="140">
        <v>1808</v>
      </c>
      <c r="BA7" s="140"/>
      <c r="BB7" s="140">
        <v>1858</v>
      </c>
      <c r="BC7" s="140"/>
    </row>
    <row r="8" spans="1:55">
      <c r="A8" s="141" t="s">
        <v>31</v>
      </c>
      <c r="B8" s="289">
        <v>40216</v>
      </c>
      <c r="C8" s="291"/>
      <c r="D8" s="145">
        <v>10913</v>
      </c>
      <c r="E8" s="141"/>
      <c r="F8" s="145">
        <v>9829</v>
      </c>
      <c r="G8" s="141"/>
      <c r="H8" s="145">
        <v>11107</v>
      </c>
      <c r="I8" s="287"/>
      <c r="J8" s="142">
        <v>8367</v>
      </c>
      <c r="K8" s="287"/>
      <c r="L8" s="142">
        <v>43110</v>
      </c>
      <c r="M8" s="287"/>
      <c r="N8" s="142">
        <v>15134</v>
      </c>
      <c r="O8" s="287"/>
      <c r="P8" s="142">
        <v>7311</v>
      </c>
      <c r="Q8" s="287"/>
      <c r="R8" s="142">
        <v>11438</v>
      </c>
      <c r="S8" s="287"/>
      <c r="T8" s="142">
        <v>9227</v>
      </c>
      <c r="U8" s="141"/>
      <c r="V8" s="142">
        <v>20352</v>
      </c>
      <c r="W8" s="143"/>
      <c r="X8" s="142">
        <f t="shared" si="0"/>
        <v>5558</v>
      </c>
      <c r="Y8" s="143"/>
      <c r="Z8" s="142">
        <v>3913</v>
      </c>
      <c r="AA8" s="143"/>
      <c r="AB8" s="142">
        <v>6203</v>
      </c>
      <c r="AC8" s="143"/>
      <c r="AD8" s="142">
        <v>4678</v>
      </c>
      <c r="AE8" s="144"/>
      <c r="AF8" s="145">
        <v>22428</v>
      </c>
      <c r="AG8" s="145"/>
      <c r="AH8" s="145">
        <v>4415</v>
      </c>
      <c r="AI8" s="145"/>
      <c r="AJ8" s="145">
        <v>5756</v>
      </c>
      <c r="AK8" s="145"/>
      <c r="AL8" s="145">
        <v>6496</v>
      </c>
      <c r="AM8" s="145"/>
      <c r="AN8" s="145">
        <v>5761</v>
      </c>
      <c r="AO8" s="145"/>
      <c r="AP8" s="145">
        <v>16505</v>
      </c>
      <c r="AQ8" s="145"/>
      <c r="AR8" s="145">
        <v>4171</v>
      </c>
      <c r="AS8" s="145"/>
      <c r="AT8" s="145">
        <v>4718</v>
      </c>
      <c r="AU8" s="145"/>
      <c r="AV8" s="145">
        <v>3682</v>
      </c>
      <c r="AW8" s="145"/>
      <c r="AX8" s="145">
        <v>3934</v>
      </c>
      <c r="AY8" s="145"/>
      <c r="AZ8" s="145">
        <v>9728</v>
      </c>
      <c r="BA8" s="145"/>
      <c r="BB8" s="145">
        <v>11960</v>
      </c>
      <c r="BC8" s="145"/>
    </row>
    <row r="9" spans="1:55">
      <c r="A9" s="137" t="s">
        <v>30</v>
      </c>
      <c r="B9" s="288">
        <v>-18981</v>
      </c>
      <c r="C9" s="290"/>
      <c r="D9" s="140">
        <v>-4777</v>
      </c>
      <c r="E9" s="137"/>
      <c r="F9" s="140">
        <v>-5082</v>
      </c>
      <c r="G9" s="137"/>
      <c r="H9" s="140">
        <v>-6152</v>
      </c>
      <c r="I9" s="274"/>
      <c r="J9" s="138">
        <v>-2970</v>
      </c>
      <c r="K9" s="274"/>
      <c r="L9" s="138">
        <v>-25551</v>
      </c>
      <c r="M9" s="274"/>
      <c r="N9" s="138">
        <v>-10066</v>
      </c>
      <c r="O9" s="274"/>
      <c r="P9" s="138">
        <v>-4049</v>
      </c>
      <c r="Q9" s="274"/>
      <c r="R9" s="138">
        <v>-7238</v>
      </c>
      <c r="S9" s="274"/>
      <c r="T9" s="138">
        <v>-4198</v>
      </c>
      <c r="U9" s="137"/>
      <c r="V9" s="138">
        <v>-6565</v>
      </c>
      <c r="W9" s="82"/>
      <c r="X9" s="138">
        <f t="shared" si="0"/>
        <v>-1427</v>
      </c>
      <c r="Y9" s="82"/>
      <c r="Z9" s="138">
        <v>-1177</v>
      </c>
      <c r="AA9" s="82"/>
      <c r="AB9" s="138">
        <v>-2310</v>
      </c>
      <c r="AC9" s="82"/>
      <c r="AD9" s="138">
        <v>-1651</v>
      </c>
      <c r="AE9" s="139"/>
      <c r="AF9" s="140">
        <v>-11130</v>
      </c>
      <c r="AG9" s="140"/>
      <c r="AH9" s="140">
        <v>-1739</v>
      </c>
      <c r="AI9" s="140"/>
      <c r="AJ9" s="140">
        <v>-3258</v>
      </c>
      <c r="AK9" s="140"/>
      <c r="AL9" s="140">
        <v>-3659</v>
      </c>
      <c r="AM9" s="140"/>
      <c r="AN9" s="140">
        <v>-2474</v>
      </c>
      <c r="AO9" s="140"/>
      <c r="AP9" s="140">
        <v>-7930</v>
      </c>
      <c r="AQ9" s="140"/>
      <c r="AR9" s="140">
        <v>-1870</v>
      </c>
      <c r="AS9" s="140"/>
      <c r="AT9" s="140">
        <v>-2744</v>
      </c>
      <c r="AU9" s="140"/>
      <c r="AV9" s="140">
        <v>-1755</v>
      </c>
      <c r="AW9" s="140"/>
      <c r="AX9" s="140">
        <v>-1561</v>
      </c>
      <c r="AY9" s="140"/>
      <c r="AZ9" s="140">
        <v>-3424</v>
      </c>
      <c r="BA9" s="140"/>
      <c r="BB9" s="140">
        <v>-4915</v>
      </c>
      <c r="BC9" s="140"/>
    </row>
    <row r="10" spans="1:55">
      <c r="A10" s="137" t="s">
        <v>29</v>
      </c>
      <c r="B10" s="288">
        <v>-6440</v>
      </c>
      <c r="C10" s="290"/>
      <c r="D10" s="140">
        <v>-1855</v>
      </c>
      <c r="E10" s="137"/>
      <c r="F10" s="140">
        <v>-1537</v>
      </c>
      <c r="G10" s="137"/>
      <c r="H10" s="140">
        <v>-1616</v>
      </c>
      <c r="I10" s="274"/>
      <c r="J10" s="138">
        <v>-1432</v>
      </c>
      <c r="K10" s="274"/>
      <c r="L10" s="138">
        <v>-5435</v>
      </c>
      <c r="M10" s="274"/>
      <c r="N10" s="138">
        <v>-1639</v>
      </c>
      <c r="O10" s="274"/>
      <c r="P10" s="138">
        <v>-1452</v>
      </c>
      <c r="Q10" s="274"/>
      <c r="R10" s="138">
        <v>-1237</v>
      </c>
      <c r="S10" s="274"/>
      <c r="T10" s="138">
        <v>-1107</v>
      </c>
      <c r="U10" s="137"/>
      <c r="V10" s="138">
        <v>-4122</v>
      </c>
      <c r="W10" s="82"/>
      <c r="X10" s="138">
        <f t="shared" si="0"/>
        <v>-1004</v>
      </c>
      <c r="Y10" s="82"/>
      <c r="Z10" s="138">
        <v>-1030</v>
      </c>
      <c r="AA10" s="82"/>
      <c r="AB10" s="138">
        <v>-1078</v>
      </c>
      <c r="AC10" s="82"/>
      <c r="AD10" s="138">
        <v>-1010</v>
      </c>
      <c r="AE10" s="139"/>
      <c r="AF10" s="140">
        <v>-3626</v>
      </c>
      <c r="AG10" s="140"/>
      <c r="AH10" s="140">
        <v>-761</v>
      </c>
      <c r="AI10" s="140"/>
      <c r="AJ10" s="140">
        <v>-1045</v>
      </c>
      <c r="AK10" s="140"/>
      <c r="AL10" s="140">
        <v>-774</v>
      </c>
      <c r="AM10" s="140"/>
      <c r="AN10" s="140">
        <v>-1046</v>
      </c>
      <c r="AO10" s="140"/>
      <c r="AP10" s="140">
        <v>-3140</v>
      </c>
      <c r="AQ10" s="140"/>
      <c r="AR10" s="140">
        <v>-1026</v>
      </c>
      <c r="AS10" s="140"/>
      <c r="AT10" s="140">
        <v>-748</v>
      </c>
      <c r="AU10" s="140"/>
      <c r="AV10" s="140">
        <v>-727</v>
      </c>
      <c r="AW10" s="140"/>
      <c r="AX10" s="140">
        <v>-639</v>
      </c>
      <c r="AY10" s="140"/>
      <c r="AZ10" s="140">
        <v>-2149</v>
      </c>
      <c r="BA10" s="140"/>
      <c r="BB10" s="140">
        <v>-1900</v>
      </c>
      <c r="BC10" s="140"/>
    </row>
    <row r="11" spans="1:55">
      <c r="A11" s="184" t="s">
        <v>165</v>
      </c>
      <c r="B11" s="155">
        <v>490</v>
      </c>
      <c r="C11" s="156"/>
      <c r="D11" s="140">
        <v>185</v>
      </c>
      <c r="E11" s="137"/>
      <c r="F11" s="140">
        <v>20</v>
      </c>
      <c r="G11" s="137"/>
      <c r="H11" s="140">
        <v>65</v>
      </c>
      <c r="I11" s="137"/>
      <c r="J11" s="140">
        <v>220</v>
      </c>
      <c r="K11" s="137"/>
      <c r="L11" s="140">
        <v>851</v>
      </c>
      <c r="M11" s="137"/>
      <c r="N11" s="140">
        <v>267</v>
      </c>
      <c r="O11" s="137"/>
      <c r="P11" s="140">
        <v>209</v>
      </c>
      <c r="Q11" s="137"/>
      <c r="R11" s="140">
        <v>214</v>
      </c>
      <c r="S11" s="137"/>
      <c r="T11" s="140">
        <v>161</v>
      </c>
      <c r="U11" s="137"/>
      <c r="V11" s="138">
        <v>238</v>
      </c>
      <c r="W11" s="82"/>
      <c r="X11" s="138">
        <f t="shared" si="0"/>
        <v>135</v>
      </c>
      <c r="Y11" s="82"/>
      <c r="Z11" s="138">
        <v>24</v>
      </c>
      <c r="AA11" s="82"/>
      <c r="AB11" s="138">
        <v>5</v>
      </c>
      <c r="AC11" s="82"/>
      <c r="AD11" s="138">
        <v>74</v>
      </c>
      <c r="AE11" s="139"/>
      <c r="AF11" s="140">
        <v>1210</v>
      </c>
      <c r="AG11" s="140"/>
      <c r="AH11" s="140">
        <v>423</v>
      </c>
      <c r="AI11" s="140"/>
      <c r="AJ11" s="140">
        <v>242</v>
      </c>
      <c r="AK11" s="140"/>
      <c r="AL11" s="140">
        <v>259</v>
      </c>
      <c r="AM11" s="140"/>
      <c r="AN11" s="140">
        <v>283</v>
      </c>
      <c r="AO11" s="140"/>
      <c r="AP11" s="140">
        <v>595</v>
      </c>
      <c r="AQ11" s="140"/>
      <c r="AR11" s="140">
        <v>367</v>
      </c>
      <c r="AS11" s="140"/>
      <c r="AT11" s="140">
        <v>110</v>
      </c>
      <c r="AU11" s="140"/>
      <c r="AV11" s="140">
        <v>-16</v>
      </c>
      <c r="AW11" s="140"/>
      <c r="AX11" s="140">
        <v>134</v>
      </c>
      <c r="AY11" s="140"/>
      <c r="AZ11" s="140">
        <v>141</v>
      </c>
      <c r="BA11" s="140"/>
      <c r="BB11" s="140">
        <v>-255</v>
      </c>
      <c r="BC11" s="140"/>
    </row>
    <row r="12" spans="1:55">
      <c r="A12" s="137" t="s">
        <v>176</v>
      </c>
      <c r="B12" s="155">
        <v>-106</v>
      </c>
      <c r="C12" s="156"/>
      <c r="D12" s="140">
        <v>-418</v>
      </c>
      <c r="E12" s="137"/>
      <c r="F12" s="140">
        <v>0</v>
      </c>
      <c r="G12" s="137"/>
      <c r="H12" s="140">
        <v>178</v>
      </c>
      <c r="I12" s="137"/>
      <c r="J12" s="140">
        <v>134</v>
      </c>
      <c r="K12" s="137"/>
      <c r="L12" s="140">
        <v>15076</v>
      </c>
      <c r="M12" s="137"/>
      <c r="N12" s="140">
        <v>15153</v>
      </c>
      <c r="O12" s="137"/>
      <c r="P12" s="140">
        <v>-27</v>
      </c>
      <c r="Q12" s="137"/>
      <c r="R12" s="140">
        <v>-19</v>
      </c>
      <c r="S12" s="137"/>
      <c r="T12" s="140">
        <v>-31</v>
      </c>
      <c r="U12" s="137"/>
      <c r="V12" s="138">
        <v>10811</v>
      </c>
      <c r="W12" s="82"/>
      <c r="X12" s="138">
        <f t="shared" si="0"/>
        <v>9448</v>
      </c>
      <c r="Y12" s="82"/>
      <c r="Z12" s="138">
        <v>-55</v>
      </c>
      <c r="AA12" s="82"/>
      <c r="AB12" s="138">
        <v>1380</v>
      </c>
      <c r="AC12" s="82"/>
      <c r="AD12" s="138">
        <v>38</v>
      </c>
      <c r="AE12" s="139"/>
      <c r="AF12" s="140">
        <v>2961</v>
      </c>
      <c r="AG12" s="140"/>
      <c r="AH12" s="140">
        <v>2694</v>
      </c>
      <c r="AI12" s="140"/>
      <c r="AJ12" s="140">
        <v>-39</v>
      </c>
      <c r="AK12" s="140"/>
      <c r="AL12" s="140">
        <v>-44</v>
      </c>
      <c r="AM12" s="140"/>
      <c r="AN12" s="140">
        <v>353</v>
      </c>
      <c r="AO12" s="140"/>
      <c r="AP12" s="140">
        <v>7</v>
      </c>
      <c r="AQ12" s="140"/>
      <c r="AR12" s="140">
        <v>29</v>
      </c>
      <c r="AS12" s="140"/>
      <c r="AT12" s="140">
        <v>-9</v>
      </c>
      <c r="AU12" s="140"/>
      <c r="AV12" s="140">
        <v>-13</v>
      </c>
      <c r="AW12" s="140"/>
      <c r="AX12" s="140">
        <v>0</v>
      </c>
      <c r="AY12" s="140"/>
      <c r="AZ12" s="140">
        <v>1856</v>
      </c>
      <c r="BA12" s="140"/>
      <c r="BB12" s="140">
        <v>73</v>
      </c>
      <c r="BC12" s="140"/>
    </row>
    <row r="13" spans="1:55">
      <c r="A13" s="137" t="s">
        <v>28</v>
      </c>
      <c r="B13" s="155">
        <v>-18</v>
      </c>
      <c r="C13" s="156"/>
      <c r="D13" s="140">
        <v>0</v>
      </c>
      <c r="E13" s="137"/>
      <c r="F13" s="140">
        <v>-7</v>
      </c>
      <c r="G13" s="137"/>
      <c r="H13" s="140">
        <v>-10</v>
      </c>
      <c r="I13" s="137"/>
      <c r="J13" s="140">
        <v>-1</v>
      </c>
      <c r="K13" s="137"/>
      <c r="L13" s="140">
        <v>-5</v>
      </c>
      <c r="M13" s="137"/>
      <c r="N13" s="140">
        <v>-2</v>
      </c>
      <c r="O13" s="137"/>
      <c r="P13" s="140">
        <v>-5</v>
      </c>
      <c r="Q13" s="137"/>
      <c r="R13" s="140">
        <v>1</v>
      </c>
      <c r="S13" s="137"/>
      <c r="T13" s="140">
        <v>1</v>
      </c>
      <c r="U13" s="137"/>
      <c r="V13" s="138">
        <v>-119</v>
      </c>
      <c r="W13" s="82"/>
      <c r="X13" s="138">
        <f t="shared" si="0"/>
        <v>-119</v>
      </c>
      <c r="Y13" s="82"/>
      <c r="Z13" s="138">
        <v>-1</v>
      </c>
      <c r="AA13" s="82"/>
      <c r="AB13" s="138">
        <v>-9</v>
      </c>
      <c r="AC13" s="82"/>
      <c r="AD13" s="138">
        <v>10</v>
      </c>
      <c r="AE13" s="139"/>
      <c r="AF13" s="140">
        <v>24</v>
      </c>
      <c r="AG13" s="140"/>
      <c r="AH13" s="140">
        <v>22</v>
      </c>
      <c r="AI13" s="140"/>
      <c r="AJ13" s="140">
        <v>-13</v>
      </c>
      <c r="AK13" s="140"/>
      <c r="AL13" s="140">
        <v>-8</v>
      </c>
      <c r="AM13" s="140"/>
      <c r="AN13" s="140">
        <v>23</v>
      </c>
      <c r="AO13" s="140"/>
      <c r="AP13" s="140">
        <v>114</v>
      </c>
      <c r="AQ13" s="140"/>
      <c r="AR13" s="140">
        <v>23</v>
      </c>
      <c r="AS13" s="140"/>
      <c r="AT13" s="140">
        <v>57</v>
      </c>
      <c r="AU13" s="140"/>
      <c r="AV13" s="140">
        <v>5</v>
      </c>
      <c r="AW13" s="140"/>
      <c r="AX13" s="140">
        <v>29</v>
      </c>
      <c r="AY13" s="140"/>
      <c r="AZ13" s="140">
        <v>-95</v>
      </c>
      <c r="BA13" s="140"/>
      <c r="BB13" s="140">
        <v>-710</v>
      </c>
      <c r="BC13" s="140"/>
    </row>
    <row r="14" spans="1:55">
      <c r="A14" s="141" t="s">
        <v>27</v>
      </c>
      <c r="B14" s="289">
        <v>15161</v>
      </c>
      <c r="C14" s="291"/>
      <c r="D14" s="145">
        <v>4048</v>
      </c>
      <c r="E14" s="141"/>
      <c r="F14" s="145">
        <v>3223</v>
      </c>
      <c r="G14" s="141"/>
      <c r="H14" s="145">
        <v>3572</v>
      </c>
      <c r="I14" s="287"/>
      <c r="J14" s="142">
        <v>4318</v>
      </c>
      <c r="K14" s="287"/>
      <c r="L14" s="142">
        <v>28046</v>
      </c>
      <c r="M14" s="287"/>
      <c r="N14" s="142">
        <v>18847</v>
      </c>
      <c r="O14" s="287"/>
      <c r="P14" s="142">
        <v>1987</v>
      </c>
      <c r="Q14" s="287"/>
      <c r="R14" s="142">
        <v>3159</v>
      </c>
      <c r="S14" s="287"/>
      <c r="T14" s="142">
        <v>4053</v>
      </c>
      <c r="U14" s="141"/>
      <c r="V14" s="142">
        <v>20595</v>
      </c>
      <c r="W14" s="143"/>
      <c r="X14" s="142">
        <f t="shared" si="0"/>
        <v>12591</v>
      </c>
      <c r="Y14" s="143"/>
      <c r="Z14" s="142">
        <v>1674</v>
      </c>
      <c r="AA14" s="143"/>
      <c r="AB14" s="142">
        <v>4191</v>
      </c>
      <c r="AC14" s="143"/>
      <c r="AD14" s="142">
        <v>2139</v>
      </c>
      <c r="AE14" s="144"/>
      <c r="AF14" s="145">
        <v>11867</v>
      </c>
      <c r="AG14" s="145"/>
      <c r="AH14" s="145">
        <v>5054</v>
      </c>
      <c r="AI14" s="145"/>
      <c r="AJ14" s="145">
        <v>1643</v>
      </c>
      <c r="AK14" s="145"/>
      <c r="AL14" s="145">
        <v>2270</v>
      </c>
      <c r="AM14" s="145"/>
      <c r="AN14" s="145">
        <v>2900</v>
      </c>
      <c r="AO14" s="145"/>
      <c r="AP14" s="145">
        <v>6151</v>
      </c>
      <c r="AQ14" s="145"/>
      <c r="AR14" s="145">
        <v>1694</v>
      </c>
      <c r="AS14" s="145"/>
      <c r="AT14" s="145">
        <v>1384</v>
      </c>
      <c r="AU14" s="145"/>
      <c r="AV14" s="145">
        <v>1176</v>
      </c>
      <c r="AW14" s="145"/>
      <c r="AX14" s="145">
        <v>1897</v>
      </c>
      <c r="AY14" s="145"/>
      <c r="AZ14" s="145">
        <v>6057</v>
      </c>
      <c r="BA14" s="145"/>
      <c r="BB14" s="145">
        <v>4253</v>
      </c>
      <c r="BC14" s="145"/>
    </row>
    <row r="15" spans="1:55">
      <c r="A15" s="137" t="s">
        <v>26</v>
      </c>
      <c r="B15" s="288">
        <v>-5494</v>
      </c>
      <c r="C15" s="290"/>
      <c r="D15" s="140">
        <v>-1499</v>
      </c>
      <c r="E15" s="137"/>
      <c r="F15" s="140">
        <v>-1342</v>
      </c>
      <c r="G15" s="137"/>
      <c r="H15" s="140">
        <v>-1355</v>
      </c>
      <c r="I15" s="274"/>
      <c r="J15" s="138">
        <v>-1298</v>
      </c>
      <c r="K15" s="274"/>
      <c r="L15" s="138">
        <v>-4456</v>
      </c>
      <c r="M15" s="274"/>
      <c r="N15" s="138">
        <v>-1267</v>
      </c>
      <c r="O15" s="274"/>
      <c r="P15" s="138">
        <v>-1072</v>
      </c>
      <c r="Q15" s="274"/>
      <c r="R15" s="138">
        <v>-1098</v>
      </c>
      <c r="S15" s="274"/>
      <c r="T15" s="138">
        <v>-1019</v>
      </c>
      <c r="U15" s="137"/>
      <c r="V15" s="138">
        <v>-4080</v>
      </c>
      <c r="W15" s="82"/>
      <c r="X15" s="138">
        <f t="shared" si="0"/>
        <v>-1041</v>
      </c>
      <c r="Y15" s="82"/>
      <c r="Z15" s="138">
        <v>-979</v>
      </c>
      <c r="AA15" s="82"/>
      <c r="AB15" s="138">
        <v>-1154</v>
      </c>
      <c r="AC15" s="82"/>
      <c r="AD15" s="138">
        <v>-906</v>
      </c>
      <c r="AE15" s="139"/>
      <c r="AF15" s="140">
        <v>-3565</v>
      </c>
      <c r="AG15" s="140"/>
      <c r="AH15" s="140">
        <v>-1034</v>
      </c>
      <c r="AI15" s="140"/>
      <c r="AJ15" s="140">
        <v>-864</v>
      </c>
      <c r="AK15" s="140"/>
      <c r="AL15" s="140">
        <v>-861</v>
      </c>
      <c r="AM15" s="140"/>
      <c r="AN15" s="140">
        <v>-806</v>
      </c>
      <c r="AO15" s="140"/>
      <c r="AP15" s="140">
        <v>-3164</v>
      </c>
      <c r="AQ15" s="140"/>
      <c r="AR15" s="140">
        <v>-853</v>
      </c>
      <c r="AS15" s="140"/>
      <c r="AT15" s="140">
        <v>-851</v>
      </c>
      <c r="AU15" s="140"/>
      <c r="AV15" s="140">
        <v>-748</v>
      </c>
      <c r="AW15" s="140"/>
      <c r="AX15" s="140">
        <v>-712</v>
      </c>
      <c r="AY15" s="140"/>
      <c r="AZ15" s="140">
        <v>-2574</v>
      </c>
      <c r="BA15" s="140"/>
      <c r="BB15" s="140">
        <v>-2020</v>
      </c>
      <c r="BC15" s="140"/>
    </row>
    <row r="16" spans="1:55">
      <c r="A16" s="137" t="s">
        <v>25</v>
      </c>
      <c r="B16" s="288">
        <v>0</v>
      </c>
      <c r="C16" s="290"/>
      <c r="D16" s="140">
        <v>0</v>
      </c>
      <c r="E16" s="137"/>
      <c r="F16" s="140">
        <v>0</v>
      </c>
      <c r="G16" s="137"/>
      <c r="H16" s="140">
        <v>0</v>
      </c>
      <c r="I16" s="274"/>
      <c r="J16" s="138">
        <v>0</v>
      </c>
      <c r="K16" s="274"/>
      <c r="L16" s="138">
        <v>0</v>
      </c>
      <c r="M16" s="274"/>
      <c r="N16" s="138">
        <v>0</v>
      </c>
      <c r="O16" s="274"/>
      <c r="P16" s="138">
        <v>0</v>
      </c>
      <c r="Q16" s="274"/>
      <c r="R16" s="138">
        <v>0</v>
      </c>
      <c r="S16" s="274"/>
      <c r="T16" s="138">
        <v>0</v>
      </c>
      <c r="U16" s="137"/>
      <c r="V16" s="138">
        <v>-545</v>
      </c>
      <c r="W16" s="82"/>
      <c r="X16" s="138">
        <f t="shared" si="0"/>
        <v>-545</v>
      </c>
      <c r="Y16" s="82"/>
      <c r="Z16" s="138">
        <v>0</v>
      </c>
      <c r="AA16" s="82"/>
      <c r="AB16" s="138">
        <v>0</v>
      </c>
      <c r="AC16" s="82"/>
      <c r="AD16" s="138">
        <v>0</v>
      </c>
      <c r="AE16" s="139"/>
      <c r="AF16" s="140">
        <v>0</v>
      </c>
      <c r="AG16" s="140"/>
      <c r="AH16" s="140">
        <v>0</v>
      </c>
      <c r="AI16" s="140"/>
      <c r="AJ16" s="140">
        <v>0</v>
      </c>
      <c r="AK16" s="140"/>
      <c r="AL16" s="140">
        <v>0</v>
      </c>
      <c r="AM16" s="140"/>
      <c r="AN16" s="140">
        <v>0</v>
      </c>
      <c r="AO16" s="140"/>
      <c r="AP16" s="140">
        <v>-504</v>
      </c>
      <c r="AQ16" s="140"/>
      <c r="AR16" s="140">
        <v>-504</v>
      </c>
      <c r="AS16" s="140"/>
      <c r="AT16" s="140">
        <v>0</v>
      </c>
      <c r="AU16" s="140"/>
      <c r="AV16" s="140">
        <v>0</v>
      </c>
      <c r="AW16" s="140"/>
      <c r="AX16" s="140">
        <v>0</v>
      </c>
      <c r="AY16" s="140"/>
      <c r="AZ16" s="140">
        <v>0</v>
      </c>
      <c r="BA16" s="140"/>
      <c r="BB16" s="140">
        <v>-339</v>
      </c>
      <c r="BC16" s="140"/>
    </row>
    <row r="17" spans="1:55">
      <c r="A17" s="141" t="s">
        <v>24</v>
      </c>
      <c r="B17" s="289">
        <v>9667</v>
      </c>
      <c r="C17" s="291"/>
      <c r="D17" s="145">
        <v>2549</v>
      </c>
      <c r="E17" s="141"/>
      <c r="F17" s="145">
        <v>1881</v>
      </c>
      <c r="G17" s="141"/>
      <c r="H17" s="145">
        <v>2217</v>
      </c>
      <c r="I17" s="287"/>
      <c r="J17" s="142">
        <v>3020</v>
      </c>
      <c r="K17" s="287"/>
      <c r="L17" s="142">
        <v>23590</v>
      </c>
      <c r="M17" s="287"/>
      <c r="N17" s="142">
        <v>17580</v>
      </c>
      <c r="O17" s="287"/>
      <c r="P17" s="142">
        <v>915</v>
      </c>
      <c r="Q17" s="287"/>
      <c r="R17" s="142">
        <v>2061</v>
      </c>
      <c r="S17" s="287"/>
      <c r="T17" s="142">
        <v>3034</v>
      </c>
      <c r="U17" s="141"/>
      <c r="V17" s="142">
        <v>15970</v>
      </c>
      <c r="W17" s="143"/>
      <c r="X17" s="142">
        <f t="shared" si="0"/>
        <v>11005</v>
      </c>
      <c r="Y17" s="143"/>
      <c r="Z17" s="142">
        <v>695</v>
      </c>
      <c r="AA17" s="143"/>
      <c r="AB17" s="142">
        <v>3037</v>
      </c>
      <c r="AC17" s="143"/>
      <c r="AD17" s="142">
        <v>1233</v>
      </c>
      <c r="AE17" s="144"/>
      <c r="AF17" s="145">
        <v>8302</v>
      </c>
      <c r="AG17" s="145"/>
      <c r="AH17" s="145">
        <v>4020</v>
      </c>
      <c r="AI17" s="145"/>
      <c r="AJ17" s="145">
        <v>779</v>
      </c>
      <c r="AK17" s="145"/>
      <c r="AL17" s="145">
        <v>1409</v>
      </c>
      <c r="AM17" s="145"/>
      <c r="AN17" s="145">
        <v>2094</v>
      </c>
      <c r="AO17" s="145"/>
      <c r="AP17" s="145">
        <v>2483</v>
      </c>
      <c r="AQ17" s="145"/>
      <c r="AR17" s="145">
        <v>337</v>
      </c>
      <c r="AS17" s="145"/>
      <c r="AT17" s="145">
        <v>533</v>
      </c>
      <c r="AU17" s="145"/>
      <c r="AV17" s="145">
        <v>428</v>
      </c>
      <c r="AW17" s="145"/>
      <c r="AX17" s="145">
        <v>1185</v>
      </c>
      <c r="AY17" s="145"/>
      <c r="AZ17" s="145">
        <v>3483</v>
      </c>
      <c r="BA17" s="145"/>
      <c r="BB17" s="145">
        <v>1894</v>
      </c>
      <c r="BC17" s="145"/>
    </row>
    <row r="18" spans="1:55">
      <c r="A18" s="137" t="s">
        <v>23</v>
      </c>
      <c r="B18" s="288">
        <v>0</v>
      </c>
      <c r="C18" s="290"/>
      <c r="D18" s="140">
        <v>0</v>
      </c>
      <c r="E18" s="137"/>
      <c r="F18" s="140">
        <v>0</v>
      </c>
      <c r="G18" s="137"/>
      <c r="H18" s="140">
        <v>0</v>
      </c>
      <c r="I18" s="274"/>
      <c r="J18" s="138">
        <v>0</v>
      </c>
      <c r="K18" s="274"/>
      <c r="L18" s="138">
        <v>0</v>
      </c>
      <c r="M18" s="274"/>
      <c r="N18" s="138">
        <v>0</v>
      </c>
      <c r="O18" s="274"/>
      <c r="P18" s="138">
        <v>0</v>
      </c>
      <c r="Q18" s="274"/>
      <c r="R18" s="138">
        <v>0</v>
      </c>
      <c r="S18" s="274"/>
      <c r="T18" s="138">
        <v>0</v>
      </c>
      <c r="U18" s="137"/>
      <c r="V18" s="138">
        <v>545</v>
      </c>
      <c r="W18" s="82"/>
      <c r="X18" s="138">
        <f t="shared" si="0"/>
        <v>545</v>
      </c>
      <c r="Y18" s="82"/>
      <c r="Z18" s="138">
        <v>0</v>
      </c>
      <c r="AA18" s="82"/>
      <c r="AB18" s="138">
        <v>0</v>
      </c>
      <c r="AC18" s="82"/>
      <c r="AD18" s="138">
        <v>0</v>
      </c>
      <c r="AE18" s="139"/>
      <c r="AF18" s="140">
        <v>0</v>
      </c>
      <c r="AG18" s="140"/>
      <c r="AH18" s="140">
        <v>0</v>
      </c>
      <c r="AI18" s="140"/>
      <c r="AJ18" s="140">
        <v>0</v>
      </c>
      <c r="AK18" s="140"/>
      <c r="AL18" s="140">
        <v>0</v>
      </c>
      <c r="AM18" s="140"/>
      <c r="AN18" s="140">
        <v>0</v>
      </c>
      <c r="AO18" s="140"/>
      <c r="AP18" s="140">
        <v>504</v>
      </c>
      <c r="AQ18" s="140"/>
      <c r="AR18" s="140">
        <v>504</v>
      </c>
      <c r="AS18" s="140"/>
      <c r="AT18" s="140">
        <v>0</v>
      </c>
      <c r="AU18" s="140"/>
      <c r="AV18" s="140">
        <v>0</v>
      </c>
      <c r="AW18" s="140"/>
      <c r="AX18" s="140">
        <v>0</v>
      </c>
      <c r="AY18" s="140"/>
      <c r="AZ18" s="140">
        <v>0</v>
      </c>
      <c r="BA18" s="140"/>
      <c r="BB18" s="140">
        <v>339</v>
      </c>
      <c r="BC18" s="140"/>
    </row>
    <row r="19" spans="1:55">
      <c r="A19" s="141" t="s">
        <v>22</v>
      </c>
      <c r="B19" s="289">
        <v>9667</v>
      </c>
      <c r="C19" s="291"/>
      <c r="D19" s="145">
        <v>2549</v>
      </c>
      <c r="E19" s="141"/>
      <c r="F19" s="145">
        <v>1881</v>
      </c>
      <c r="G19" s="141"/>
      <c r="H19" s="145">
        <v>2217</v>
      </c>
      <c r="I19" s="287"/>
      <c r="J19" s="142">
        <v>3020</v>
      </c>
      <c r="K19" s="287"/>
      <c r="L19" s="142">
        <v>23590</v>
      </c>
      <c r="M19" s="287"/>
      <c r="N19" s="142">
        <v>17580</v>
      </c>
      <c r="O19" s="287"/>
      <c r="P19" s="142">
        <v>915</v>
      </c>
      <c r="Q19" s="287"/>
      <c r="R19" s="142">
        <v>2061</v>
      </c>
      <c r="S19" s="287"/>
      <c r="T19" s="142">
        <v>3034</v>
      </c>
      <c r="U19" s="141"/>
      <c r="V19" s="142">
        <v>16515</v>
      </c>
      <c r="W19" s="143"/>
      <c r="X19" s="142">
        <f t="shared" si="0"/>
        <v>11550</v>
      </c>
      <c r="Y19" s="143"/>
      <c r="Z19" s="142">
        <v>695</v>
      </c>
      <c r="AA19" s="143"/>
      <c r="AB19" s="142">
        <v>3037</v>
      </c>
      <c r="AC19" s="143"/>
      <c r="AD19" s="142">
        <v>1233</v>
      </c>
      <c r="AE19" s="144"/>
      <c r="AF19" s="145">
        <v>8302</v>
      </c>
      <c r="AG19" s="145"/>
      <c r="AH19" s="145">
        <v>4020</v>
      </c>
      <c r="AI19" s="145"/>
      <c r="AJ19" s="145">
        <v>779</v>
      </c>
      <c r="AK19" s="145"/>
      <c r="AL19" s="145">
        <v>1409</v>
      </c>
      <c r="AM19" s="145"/>
      <c r="AN19" s="145">
        <v>2094</v>
      </c>
      <c r="AO19" s="145"/>
      <c r="AP19" s="145">
        <v>2987</v>
      </c>
      <c r="AQ19" s="145"/>
      <c r="AR19" s="145">
        <v>841</v>
      </c>
      <c r="AS19" s="145"/>
      <c r="AT19" s="145">
        <v>533</v>
      </c>
      <c r="AU19" s="145"/>
      <c r="AV19" s="145">
        <v>428</v>
      </c>
      <c r="AW19" s="145"/>
      <c r="AX19" s="145">
        <v>1185</v>
      </c>
      <c r="AY19" s="145"/>
      <c r="AZ19" s="145">
        <v>3483</v>
      </c>
      <c r="BA19" s="145"/>
      <c r="BB19" s="145">
        <v>2233</v>
      </c>
      <c r="BC19" s="145"/>
    </row>
    <row r="20" spans="1:55">
      <c r="A20" s="164" t="s">
        <v>198</v>
      </c>
      <c r="B20" s="292"/>
      <c r="C20" s="293"/>
      <c r="D20" s="295"/>
      <c r="E20" s="164"/>
      <c r="F20" s="295"/>
      <c r="G20" s="164"/>
      <c r="H20" s="295"/>
      <c r="I20" s="294"/>
      <c r="J20" s="165"/>
      <c r="K20" s="294"/>
      <c r="L20" s="165"/>
      <c r="M20" s="294"/>
      <c r="N20" s="165"/>
      <c r="O20" s="294"/>
      <c r="P20" s="165"/>
      <c r="Q20" s="294"/>
      <c r="R20" s="165"/>
      <c r="S20" s="294"/>
      <c r="T20" s="165"/>
      <c r="U20" s="164"/>
      <c r="V20" s="165"/>
      <c r="W20" s="166"/>
      <c r="X20" s="165"/>
      <c r="Y20" s="166"/>
      <c r="Z20" s="165"/>
      <c r="AA20" s="166"/>
      <c r="AB20" s="165"/>
      <c r="AC20" s="166"/>
      <c r="AD20" s="165"/>
      <c r="AE20" s="167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</row>
    <row r="21" spans="1:55">
      <c r="A21" s="137" t="s">
        <v>201</v>
      </c>
      <c r="B21" s="288">
        <v>78483</v>
      </c>
      <c r="C21" s="290"/>
      <c r="D21" s="140">
        <v>78483</v>
      </c>
      <c r="E21" s="137"/>
      <c r="F21" s="140">
        <v>74621</v>
      </c>
      <c r="G21" s="137"/>
      <c r="H21" s="140">
        <v>68468</v>
      </c>
      <c r="I21" s="274"/>
      <c r="J21" s="138">
        <v>69625</v>
      </c>
      <c r="K21" s="274"/>
      <c r="L21" s="138">
        <v>64444</v>
      </c>
      <c r="M21" s="274"/>
      <c r="N21" s="138">
        <v>64444</v>
      </c>
      <c r="O21" s="274"/>
      <c r="P21" s="138">
        <v>62376</v>
      </c>
      <c r="Q21" s="274"/>
      <c r="R21" s="138">
        <v>61159</v>
      </c>
      <c r="S21" s="274"/>
      <c r="T21" s="138">
        <v>60076</v>
      </c>
      <c r="U21" s="137"/>
      <c r="V21" s="138">
        <v>56942</v>
      </c>
      <c r="W21" s="82"/>
      <c r="X21" s="138">
        <f>V21</f>
        <v>56942</v>
      </c>
      <c r="Y21" s="82"/>
      <c r="Z21" s="138">
        <v>59784</v>
      </c>
      <c r="AA21" s="82"/>
      <c r="AB21" s="138">
        <v>58257</v>
      </c>
      <c r="AC21" s="82"/>
      <c r="AD21" s="138">
        <v>55293</v>
      </c>
      <c r="AE21" s="139"/>
      <c r="AF21" s="140">
        <v>52202</v>
      </c>
      <c r="AG21" s="140"/>
      <c r="AH21" s="140">
        <v>52202</v>
      </c>
      <c r="AI21" s="140"/>
      <c r="AJ21" s="140">
        <v>51837</v>
      </c>
      <c r="AK21" s="140"/>
      <c r="AL21" s="140">
        <v>49960</v>
      </c>
      <c r="AM21" s="140"/>
      <c r="AN21" s="140">
        <v>50550</v>
      </c>
      <c r="AO21" s="140"/>
      <c r="AP21" s="140">
        <v>50653</v>
      </c>
      <c r="AQ21" s="140"/>
      <c r="AR21" s="140">
        <v>50653</v>
      </c>
      <c r="AS21" s="140"/>
      <c r="AT21" s="140">
        <v>51446</v>
      </c>
      <c r="AU21" s="140"/>
      <c r="AV21" s="140">
        <v>51158</v>
      </c>
      <c r="AW21" s="140"/>
      <c r="AX21" s="140">
        <v>48656</v>
      </c>
      <c r="AY21" s="140"/>
      <c r="AZ21" s="140">
        <v>42455</v>
      </c>
      <c r="BA21" s="140"/>
      <c r="BB21" s="140">
        <v>40266</v>
      </c>
      <c r="BC21" s="140"/>
    </row>
    <row r="22" spans="1:55">
      <c r="A22" s="184" t="s">
        <v>177</v>
      </c>
      <c r="B22" s="288">
        <v>650</v>
      </c>
      <c r="C22" s="290"/>
      <c r="D22" s="140">
        <v>650</v>
      </c>
      <c r="E22" s="137"/>
      <c r="F22" s="140">
        <v>363</v>
      </c>
      <c r="G22" s="137"/>
      <c r="H22" s="140">
        <v>373</v>
      </c>
      <c r="I22" s="274"/>
      <c r="J22" s="138">
        <v>271</v>
      </c>
      <c r="K22" s="274"/>
      <c r="L22" s="138">
        <v>269</v>
      </c>
      <c r="M22" s="274"/>
      <c r="N22" s="138">
        <v>269</v>
      </c>
      <c r="O22" s="274"/>
      <c r="P22" s="138">
        <v>242</v>
      </c>
      <c r="Q22" s="274"/>
      <c r="R22" s="138">
        <v>130</v>
      </c>
      <c r="S22" s="274"/>
      <c r="T22" s="138">
        <v>116</v>
      </c>
      <c r="U22" s="137"/>
      <c r="V22" s="138">
        <v>114</v>
      </c>
      <c r="W22" s="82"/>
      <c r="X22" s="138">
        <f t="shared" ref="X22:X31" si="1">V22</f>
        <v>114</v>
      </c>
      <c r="Y22" s="82"/>
      <c r="Z22" s="138">
        <v>194</v>
      </c>
      <c r="AA22" s="82"/>
      <c r="AB22" s="138">
        <v>169</v>
      </c>
      <c r="AC22" s="82"/>
      <c r="AD22" s="138">
        <v>131</v>
      </c>
      <c r="AE22" s="139"/>
      <c r="AF22" s="140">
        <v>865</v>
      </c>
      <c r="AG22" s="140"/>
      <c r="AH22" s="140">
        <v>865</v>
      </c>
      <c r="AI22" s="140"/>
      <c r="AJ22" s="140">
        <v>825</v>
      </c>
      <c r="AK22" s="140"/>
      <c r="AL22" s="140">
        <v>1080</v>
      </c>
      <c r="AM22" s="140"/>
      <c r="AN22" s="140">
        <v>1126</v>
      </c>
      <c r="AO22" s="140"/>
      <c r="AP22" s="140">
        <v>1227</v>
      </c>
      <c r="AQ22" s="140"/>
      <c r="AR22" s="140">
        <v>1227</v>
      </c>
      <c r="AS22" s="140"/>
      <c r="AT22" s="140">
        <v>1203</v>
      </c>
      <c r="AU22" s="140"/>
      <c r="AV22" s="140">
        <v>1231</v>
      </c>
      <c r="AW22" s="140"/>
      <c r="AX22" s="140">
        <v>1236</v>
      </c>
      <c r="AY22" s="140"/>
      <c r="AZ22" s="140">
        <v>1139</v>
      </c>
      <c r="BA22" s="140"/>
      <c r="BB22" s="140">
        <v>1368</v>
      </c>
      <c r="BC22" s="140"/>
    </row>
    <row r="23" spans="1:55">
      <c r="A23" s="184" t="s">
        <v>167</v>
      </c>
      <c r="B23" s="288">
        <v>8756</v>
      </c>
      <c r="C23" s="290"/>
      <c r="D23" s="140">
        <v>8756</v>
      </c>
      <c r="E23" s="137"/>
      <c r="F23" s="140">
        <v>8764</v>
      </c>
      <c r="G23" s="137"/>
      <c r="H23" s="140">
        <v>4551</v>
      </c>
      <c r="I23" s="274"/>
      <c r="J23" s="138">
        <v>9012</v>
      </c>
      <c r="K23" s="274"/>
      <c r="L23" s="138">
        <v>9654</v>
      </c>
      <c r="M23" s="274"/>
      <c r="N23" s="138">
        <v>9654</v>
      </c>
      <c r="O23" s="274"/>
      <c r="P23" s="138">
        <v>10140</v>
      </c>
      <c r="Q23" s="274"/>
      <c r="R23" s="138">
        <v>9284</v>
      </c>
      <c r="S23" s="274"/>
      <c r="T23" s="138">
        <v>7472</v>
      </c>
      <c r="U23" s="137"/>
      <c r="V23" s="138">
        <v>7526</v>
      </c>
      <c r="W23" s="82"/>
      <c r="X23" s="138">
        <f t="shared" si="1"/>
        <v>7526</v>
      </c>
      <c r="Y23" s="82"/>
      <c r="Z23" s="138">
        <v>9802</v>
      </c>
      <c r="AA23" s="82"/>
      <c r="AB23" s="138">
        <v>7658</v>
      </c>
      <c r="AC23" s="82"/>
      <c r="AD23" s="138">
        <v>4924</v>
      </c>
      <c r="AE23" s="139"/>
      <c r="AF23" s="140">
        <v>3944</v>
      </c>
      <c r="AG23" s="140"/>
      <c r="AH23" s="140">
        <v>3944</v>
      </c>
      <c r="AI23" s="140"/>
      <c r="AJ23" s="140">
        <v>3947</v>
      </c>
      <c r="AK23" s="140"/>
      <c r="AL23" s="140">
        <v>1667</v>
      </c>
      <c r="AM23" s="140"/>
      <c r="AN23" s="140">
        <v>-207</v>
      </c>
      <c r="AO23" s="140"/>
      <c r="AP23" s="140">
        <v>1702</v>
      </c>
      <c r="AQ23" s="140"/>
      <c r="AR23" s="140">
        <v>1702</v>
      </c>
      <c r="AS23" s="140"/>
      <c r="AT23" s="140">
        <v>3939</v>
      </c>
      <c r="AU23" s="140"/>
      <c r="AV23" s="140">
        <v>1948</v>
      </c>
      <c r="AW23" s="140"/>
      <c r="AX23" s="140">
        <v>990</v>
      </c>
      <c r="AY23" s="140"/>
      <c r="AZ23" s="140">
        <v>110</v>
      </c>
      <c r="BA23" s="140"/>
      <c r="BB23" s="140">
        <v>1461</v>
      </c>
      <c r="BC23" s="140"/>
    </row>
    <row r="24" spans="1:55">
      <c r="A24" s="146" t="s">
        <v>197</v>
      </c>
      <c r="B24" s="288">
        <v>-3123</v>
      </c>
      <c r="C24" s="290"/>
      <c r="D24" s="140">
        <v>-3123</v>
      </c>
      <c r="E24" s="137"/>
      <c r="F24" s="140">
        <v>-5423</v>
      </c>
      <c r="G24" s="137"/>
      <c r="H24" s="140">
        <v>-3852</v>
      </c>
      <c r="I24" s="274"/>
      <c r="J24" s="138">
        <v>-2965</v>
      </c>
      <c r="K24" s="274"/>
      <c r="L24" s="138">
        <v>-2612</v>
      </c>
      <c r="M24" s="274"/>
      <c r="N24" s="138">
        <v>-2612</v>
      </c>
      <c r="O24" s="274"/>
      <c r="P24" s="138">
        <v>-3407</v>
      </c>
      <c r="Q24" s="274"/>
      <c r="R24" s="138">
        <v>-4565</v>
      </c>
      <c r="S24" s="274"/>
      <c r="T24" s="138">
        <v>-4581</v>
      </c>
      <c r="U24" s="137"/>
      <c r="V24" s="138">
        <v>-2901</v>
      </c>
      <c r="W24" s="82"/>
      <c r="X24" s="138">
        <f t="shared" si="1"/>
        <v>-2901</v>
      </c>
      <c r="Y24" s="82"/>
      <c r="Z24" s="138">
        <v>-3580</v>
      </c>
      <c r="AA24" s="82"/>
      <c r="AB24" s="138">
        <v>-3859</v>
      </c>
      <c r="AC24" s="82"/>
      <c r="AD24" s="138">
        <v>-2587</v>
      </c>
      <c r="AE24" s="139"/>
      <c r="AF24" s="140">
        <v>-2452</v>
      </c>
      <c r="AG24" s="140"/>
      <c r="AH24" s="140">
        <v>-2452</v>
      </c>
      <c r="AI24" s="140"/>
      <c r="AJ24" s="140">
        <v>-3449</v>
      </c>
      <c r="AK24" s="140"/>
      <c r="AL24" s="140">
        <v>-3694</v>
      </c>
      <c r="AM24" s="140"/>
      <c r="AN24" s="140">
        <v>-3604</v>
      </c>
      <c r="AO24" s="140"/>
      <c r="AP24" s="140">
        <v>-2598</v>
      </c>
      <c r="AQ24" s="140"/>
      <c r="AR24" s="140">
        <v>-2598</v>
      </c>
      <c r="AS24" s="140"/>
      <c r="AT24" s="140">
        <v>-2582</v>
      </c>
      <c r="AU24" s="140"/>
      <c r="AV24" s="140">
        <v>-3561</v>
      </c>
      <c r="AW24" s="140"/>
      <c r="AX24" s="140">
        <v>-2937</v>
      </c>
      <c r="AY24" s="140"/>
      <c r="AZ24" s="140">
        <v>-1196</v>
      </c>
      <c r="BA24" s="140"/>
      <c r="BB24" s="140">
        <v>-519</v>
      </c>
      <c r="BC24" s="140"/>
    </row>
    <row r="25" spans="1:55">
      <c r="A25" s="184" t="s">
        <v>166</v>
      </c>
      <c r="B25" s="288">
        <v>3441</v>
      </c>
      <c r="C25" s="290"/>
      <c r="D25" s="140">
        <v>3441</v>
      </c>
      <c r="E25" s="137"/>
      <c r="F25" s="140">
        <v>3803</v>
      </c>
      <c r="G25" s="137"/>
      <c r="H25" s="140">
        <v>4421</v>
      </c>
      <c r="I25" s="274"/>
      <c r="J25" s="138">
        <v>5812</v>
      </c>
      <c r="K25" s="274"/>
      <c r="L25" s="138">
        <v>3567</v>
      </c>
      <c r="M25" s="274"/>
      <c r="N25" s="138">
        <v>3567</v>
      </c>
      <c r="O25" s="274"/>
      <c r="P25" s="138">
        <v>2802</v>
      </c>
      <c r="Q25" s="274"/>
      <c r="R25" s="138">
        <v>1984</v>
      </c>
      <c r="S25" s="274"/>
      <c r="T25" s="138">
        <v>3330</v>
      </c>
      <c r="U25" s="137"/>
      <c r="V25" s="138">
        <v>1860</v>
      </c>
      <c r="W25" s="82"/>
      <c r="X25" s="138">
        <f t="shared" si="1"/>
        <v>1860</v>
      </c>
      <c r="Y25" s="82"/>
      <c r="Z25" s="138">
        <v>584</v>
      </c>
      <c r="AA25" s="82"/>
      <c r="AB25" s="138">
        <v>543</v>
      </c>
      <c r="AC25" s="82"/>
      <c r="AD25" s="138">
        <v>622</v>
      </c>
      <c r="AE25" s="139"/>
      <c r="AF25" s="140">
        <v>166</v>
      </c>
      <c r="AG25" s="140"/>
      <c r="AH25" s="140">
        <v>166</v>
      </c>
      <c r="AI25" s="140"/>
      <c r="AJ25" s="140">
        <v>-534</v>
      </c>
      <c r="AK25" s="140"/>
      <c r="AL25" s="140">
        <v>-157</v>
      </c>
      <c r="AM25" s="140"/>
      <c r="AN25" s="140">
        <v>-129</v>
      </c>
      <c r="AO25" s="140"/>
      <c r="AP25" s="140">
        <v>1375</v>
      </c>
      <c r="AQ25" s="140"/>
      <c r="AR25" s="140">
        <v>1375</v>
      </c>
      <c r="AS25" s="140"/>
      <c r="AT25" s="140">
        <v>867</v>
      </c>
      <c r="AU25" s="140"/>
      <c r="AV25" s="140">
        <v>594</v>
      </c>
      <c r="AW25" s="140"/>
      <c r="AX25" s="140">
        <v>1486</v>
      </c>
      <c r="AY25" s="140"/>
      <c r="AZ25" s="140">
        <v>495</v>
      </c>
      <c r="BA25" s="140"/>
      <c r="BB25" s="140">
        <v>1168</v>
      </c>
      <c r="BC25" s="140"/>
    </row>
    <row r="26" spans="1:55">
      <c r="A26" s="137" t="s">
        <v>178</v>
      </c>
      <c r="B26" s="288">
        <v>-961</v>
      </c>
      <c r="C26" s="290"/>
      <c r="D26" s="140">
        <v>-961</v>
      </c>
      <c r="E26" s="137"/>
      <c r="F26" s="140">
        <v>-1567</v>
      </c>
      <c r="G26" s="137"/>
      <c r="H26" s="140">
        <v>-1043</v>
      </c>
      <c r="I26" s="274"/>
      <c r="J26" s="138">
        <v>-2361</v>
      </c>
      <c r="K26" s="274"/>
      <c r="L26" s="138">
        <v>-1888</v>
      </c>
      <c r="M26" s="274"/>
      <c r="N26" s="138">
        <v>-1888</v>
      </c>
      <c r="O26" s="274"/>
      <c r="P26" s="138">
        <v>-2543</v>
      </c>
      <c r="Q26" s="274"/>
      <c r="R26" s="138">
        <v>-980</v>
      </c>
      <c r="S26" s="274"/>
      <c r="T26" s="138">
        <v>342</v>
      </c>
      <c r="U26" s="137"/>
      <c r="V26" s="138">
        <v>1025</v>
      </c>
      <c r="W26" s="82"/>
      <c r="X26" s="138">
        <f t="shared" si="1"/>
        <v>1025</v>
      </c>
      <c r="Y26" s="82"/>
      <c r="Z26" s="138">
        <v>2628</v>
      </c>
      <c r="AA26" s="82"/>
      <c r="AB26" s="138">
        <v>2743</v>
      </c>
      <c r="AC26" s="82"/>
      <c r="AD26" s="138">
        <v>1749</v>
      </c>
      <c r="AE26" s="139"/>
      <c r="AF26" s="140">
        <v>1723</v>
      </c>
      <c r="AG26" s="140"/>
      <c r="AH26" s="140">
        <v>1723</v>
      </c>
      <c r="AI26" s="140"/>
      <c r="AJ26" s="140">
        <v>3153</v>
      </c>
      <c r="AK26" s="140"/>
      <c r="AL26" s="140">
        <v>2573</v>
      </c>
      <c r="AM26" s="140"/>
      <c r="AN26" s="140">
        <v>1849</v>
      </c>
      <c r="AO26" s="140"/>
      <c r="AP26" s="140">
        <v>479</v>
      </c>
      <c r="AQ26" s="140"/>
      <c r="AR26" s="140">
        <v>479</v>
      </c>
      <c r="AS26" s="140"/>
      <c r="AT26" s="140">
        <v>-299</v>
      </c>
      <c r="AU26" s="140"/>
      <c r="AV26" s="140">
        <v>-1158</v>
      </c>
      <c r="AW26" s="140"/>
      <c r="AX26" s="140">
        <v>-973</v>
      </c>
      <c r="AY26" s="140"/>
      <c r="AZ26" s="140">
        <v>-178</v>
      </c>
      <c r="BA26" s="140"/>
      <c r="BB26" s="140">
        <v>-224</v>
      </c>
      <c r="BC26" s="140"/>
    </row>
    <row r="27" spans="1:55">
      <c r="A27" s="137" t="s">
        <v>21</v>
      </c>
      <c r="B27" s="288">
        <v>-4562</v>
      </c>
      <c r="C27" s="290"/>
      <c r="D27" s="140">
        <v>-4562</v>
      </c>
      <c r="E27" s="137"/>
      <c r="F27" s="140">
        <v>-4413</v>
      </c>
      <c r="G27" s="137"/>
      <c r="H27" s="140">
        <v>-4239</v>
      </c>
      <c r="I27" s="274"/>
      <c r="J27" s="138">
        <v>-4190</v>
      </c>
      <c r="K27" s="274"/>
      <c r="L27" s="138">
        <v>-4010</v>
      </c>
      <c r="M27" s="274"/>
      <c r="N27" s="138">
        <v>-4010</v>
      </c>
      <c r="O27" s="274"/>
      <c r="P27" s="138">
        <v>-4109</v>
      </c>
      <c r="Q27" s="274"/>
      <c r="R27" s="138">
        <v>-3953</v>
      </c>
      <c r="S27" s="274"/>
      <c r="T27" s="138">
        <v>-3800</v>
      </c>
      <c r="U27" s="137"/>
      <c r="V27" s="138">
        <v>-3546</v>
      </c>
      <c r="W27" s="82"/>
      <c r="X27" s="138">
        <f t="shared" si="1"/>
        <v>-3546</v>
      </c>
      <c r="Y27" s="82"/>
      <c r="Z27" s="138">
        <v>-3066</v>
      </c>
      <c r="AA27" s="82"/>
      <c r="AB27" s="138">
        <v>-2969</v>
      </c>
      <c r="AC27" s="82"/>
      <c r="AD27" s="138">
        <v>-2894</v>
      </c>
      <c r="AE27" s="139"/>
      <c r="AF27" s="140">
        <v>-2785</v>
      </c>
      <c r="AG27" s="140"/>
      <c r="AH27" s="140">
        <v>-2785</v>
      </c>
      <c r="AI27" s="140"/>
      <c r="AJ27" s="140">
        <v>-2746</v>
      </c>
      <c r="AK27" s="140"/>
      <c r="AL27" s="140">
        <v>-2633</v>
      </c>
      <c r="AM27" s="140"/>
      <c r="AN27" s="140">
        <v>-2536</v>
      </c>
      <c r="AO27" s="140"/>
      <c r="AP27" s="140">
        <v>-2461</v>
      </c>
      <c r="AQ27" s="140"/>
      <c r="AR27" s="140">
        <v>-2461</v>
      </c>
      <c r="AS27" s="140"/>
      <c r="AT27" s="140">
        <v>-2354</v>
      </c>
      <c r="AU27" s="140"/>
      <c r="AV27" s="140">
        <v>-2360</v>
      </c>
      <c r="AW27" s="140"/>
      <c r="AX27" s="140">
        <v>-2242</v>
      </c>
      <c r="AY27" s="140"/>
      <c r="AZ27" s="140">
        <v>-2074</v>
      </c>
      <c r="BA27" s="140"/>
      <c r="BB27" s="140">
        <v>-1575</v>
      </c>
      <c r="BC27" s="140"/>
    </row>
    <row r="28" spans="1:55">
      <c r="A28" s="137" t="s">
        <v>20</v>
      </c>
      <c r="B28" s="288">
        <v>-3878</v>
      </c>
      <c r="C28" s="290"/>
      <c r="D28" s="140">
        <v>-3878</v>
      </c>
      <c r="E28" s="137"/>
      <c r="F28" s="140">
        <v>-3336</v>
      </c>
      <c r="G28" s="137"/>
      <c r="H28" s="140">
        <v>-3221</v>
      </c>
      <c r="I28" s="274"/>
      <c r="J28" s="138">
        <v>-3125</v>
      </c>
      <c r="K28" s="274"/>
      <c r="L28" s="138">
        <v>-3116</v>
      </c>
      <c r="M28" s="274"/>
      <c r="N28" s="138">
        <v>-3116</v>
      </c>
      <c r="O28" s="274"/>
      <c r="P28" s="138">
        <v>-1915</v>
      </c>
      <c r="Q28" s="274"/>
      <c r="R28" s="138">
        <v>-1881</v>
      </c>
      <c r="S28" s="274"/>
      <c r="T28" s="138">
        <v>-2046</v>
      </c>
      <c r="U28" s="137"/>
      <c r="V28" s="138">
        <v>-2074</v>
      </c>
      <c r="W28" s="82"/>
      <c r="X28" s="138">
        <f t="shared" si="1"/>
        <v>-2074</v>
      </c>
      <c r="Y28" s="82"/>
      <c r="Z28" s="138">
        <v>-1771</v>
      </c>
      <c r="AA28" s="82"/>
      <c r="AB28" s="138">
        <v>-1818</v>
      </c>
      <c r="AC28" s="82"/>
      <c r="AD28" s="138">
        <v>-1850</v>
      </c>
      <c r="AE28" s="139"/>
      <c r="AF28" s="140">
        <v>-1894</v>
      </c>
      <c r="AG28" s="140"/>
      <c r="AH28" s="140">
        <v>-1894</v>
      </c>
      <c r="AI28" s="140"/>
      <c r="AJ28" s="140">
        <v>-1916</v>
      </c>
      <c r="AK28" s="140"/>
      <c r="AL28" s="140">
        <v>-1921</v>
      </c>
      <c r="AM28" s="140"/>
      <c r="AN28" s="140">
        <v>-1749</v>
      </c>
      <c r="AO28" s="140"/>
      <c r="AP28" s="140">
        <v>-1648</v>
      </c>
      <c r="AQ28" s="140"/>
      <c r="AR28" s="140">
        <v>-1648</v>
      </c>
      <c r="AS28" s="140"/>
      <c r="AT28" s="140">
        <v>-1602</v>
      </c>
      <c r="AU28" s="140"/>
      <c r="AV28" s="140">
        <v>-1534</v>
      </c>
      <c r="AW28" s="140"/>
      <c r="AX28" s="140">
        <v>-1500</v>
      </c>
      <c r="AY28" s="140"/>
      <c r="AZ28" s="140">
        <v>-1438</v>
      </c>
      <c r="BA28" s="140"/>
      <c r="BB28" s="140">
        <v>-696</v>
      </c>
      <c r="BC28" s="140"/>
    </row>
    <row r="29" spans="1:55">
      <c r="A29" s="137" t="s">
        <v>19</v>
      </c>
      <c r="B29" s="288">
        <v>1065</v>
      </c>
      <c r="C29" s="290"/>
      <c r="D29" s="140">
        <v>1065</v>
      </c>
      <c r="E29" s="137"/>
      <c r="F29" s="140">
        <v>1486</v>
      </c>
      <c r="G29" s="137"/>
      <c r="H29" s="140">
        <v>1882</v>
      </c>
      <c r="I29" s="274"/>
      <c r="J29" s="138">
        <v>1946</v>
      </c>
      <c r="K29" s="274"/>
      <c r="L29" s="138">
        <v>-1944</v>
      </c>
      <c r="M29" s="274"/>
      <c r="N29" s="138">
        <v>-1944</v>
      </c>
      <c r="O29" s="274"/>
      <c r="P29" s="138">
        <v>2945</v>
      </c>
      <c r="Q29" s="274"/>
      <c r="R29" s="138">
        <v>2936</v>
      </c>
      <c r="S29" s="274"/>
      <c r="T29" s="138">
        <v>3390</v>
      </c>
      <c r="U29" s="137"/>
      <c r="V29" s="138">
        <v>-296</v>
      </c>
      <c r="W29" s="82"/>
      <c r="X29" s="138">
        <f t="shared" si="1"/>
        <v>-296</v>
      </c>
      <c r="Y29" s="82"/>
      <c r="Z29" s="138">
        <v>178</v>
      </c>
      <c r="AA29" s="82"/>
      <c r="AB29" s="138">
        <v>220</v>
      </c>
      <c r="AC29" s="82"/>
      <c r="AD29" s="138">
        <v>721</v>
      </c>
      <c r="AE29" s="139"/>
      <c r="AF29" s="140">
        <v>980</v>
      </c>
      <c r="AG29" s="140"/>
      <c r="AH29" s="140">
        <v>980</v>
      </c>
      <c r="AI29" s="140"/>
      <c r="AJ29" s="140">
        <v>-2579</v>
      </c>
      <c r="AK29" s="140"/>
      <c r="AL29" s="140">
        <v>-2365</v>
      </c>
      <c r="AM29" s="140"/>
      <c r="AN29" s="140">
        <v>-1986</v>
      </c>
      <c r="AO29" s="140"/>
      <c r="AP29" s="140">
        <v>-1296</v>
      </c>
      <c r="AQ29" s="140"/>
      <c r="AR29" s="140">
        <v>-1296</v>
      </c>
      <c r="AS29" s="140"/>
      <c r="AT29" s="140">
        <v>-1296</v>
      </c>
      <c r="AU29" s="140"/>
      <c r="AV29" s="140">
        <v>-1106</v>
      </c>
      <c r="AW29" s="140"/>
      <c r="AX29" s="140">
        <v>-1095</v>
      </c>
      <c r="AY29" s="140"/>
      <c r="AZ29" s="140">
        <v>-1031</v>
      </c>
      <c r="BA29" s="140"/>
      <c r="BB29" s="140">
        <v>-1304</v>
      </c>
      <c r="BC29" s="140"/>
    </row>
    <row r="30" spans="1:55">
      <c r="A30" s="137" t="s">
        <v>18</v>
      </c>
      <c r="B30" s="288">
        <v>-424</v>
      </c>
      <c r="C30" s="290"/>
      <c r="D30" s="140">
        <v>-424</v>
      </c>
      <c r="E30" s="137"/>
      <c r="F30" s="140">
        <v>215</v>
      </c>
      <c r="G30" s="137"/>
      <c r="H30" s="140">
        <v>5</v>
      </c>
      <c r="I30" s="274"/>
      <c r="J30" s="138">
        <v>-28</v>
      </c>
      <c r="K30" s="274"/>
      <c r="L30" s="138">
        <v>1110</v>
      </c>
      <c r="M30" s="274"/>
      <c r="N30" s="138">
        <v>1110</v>
      </c>
      <c r="O30" s="274"/>
      <c r="P30" s="138">
        <v>29</v>
      </c>
      <c r="Q30" s="274"/>
      <c r="R30" s="138">
        <v>26</v>
      </c>
      <c r="S30" s="274"/>
      <c r="T30" s="138">
        <v>7</v>
      </c>
      <c r="U30" s="137"/>
      <c r="V30" s="138">
        <v>1002</v>
      </c>
      <c r="W30" s="82"/>
      <c r="X30" s="138">
        <f t="shared" si="1"/>
        <v>1002</v>
      </c>
      <c r="Y30" s="82"/>
      <c r="Z30" s="138">
        <v>139</v>
      </c>
      <c r="AA30" s="82"/>
      <c r="AB30" s="138">
        <v>1389</v>
      </c>
      <c r="AC30" s="82"/>
      <c r="AD30" s="138">
        <v>76</v>
      </c>
      <c r="AE30" s="139"/>
      <c r="AF30" s="140">
        <v>76</v>
      </c>
      <c r="AG30" s="140"/>
      <c r="AH30" s="140">
        <v>76</v>
      </c>
      <c r="AI30" s="140"/>
      <c r="AJ30" s="140">
        <v>-7</v>
      </c>
      <c r="AK30" s="140"/>
      <c r="AL30" s="140">
        <v>9</v>
      </c>
      <c r="AM30" s="140"/>
      <c r="AN30" s="140">
        <v>36</v>
      </c>
      <c r="AO30" s="140"/>
      <c r="AP30" s="140">
        <v>573</v>
      </c>
      <c r="AQ30" s="140"/>
      <c r="AR30" s="140">
        <v>573</v>
      </c>
      <c r="AS30" s="140"/>
      <c r="AT30" s="140">
        <v>483</v>
      </c>
      <c r="AU30" s="140"/>
      <c r="AV30" s="140">
        <v>429</v>
      </c>
      <c r="AW30" s="140"/>
      <c r="AX30" s="140">
        <v>429</v>
      </c>
      <c r="AY30" s="140"/>
      <c r="AZ30" s="140">
        <v>419</v>
      </c>
      <c r="BA30" s="140"/>
      <c r="BB30" s="140">
        <v>-10</v>
      </c>
      <c r="BC30" s="140"/>
    </row>
    <row r="31" spans="1:55">
      <c r="A31" s="141" t="s">
        <v>179</v>
      </c>
      <c r="B31" s="289">
        <v>79447</v>
      </c>
      <c r="C31" s="291"/>
      <c r="D31" s="145">
        <v>79447</v>
      </c>
      <c r="E31" s="141"/>
      <c r="F31" s="145">
        <v>74513</v>
      </c>
      <c r="G31" s="141"/>
      <c r="H31" s="145">
        <v>67345</v>
      </c>
      <c r="I31" s="287"/>
      <c r="J31" s="142">
        <v>73997</v>
      </c>
      <c r="K31" s="287"/>
      <c r="L31" s="142">
        <v>65474</v>
      </c>
      <c r="M31" s="287"/>
      <c r="N31" s="142">
        <v>65474</v>
      </c>
      <c r="O31" s="287"/>
      <c r="P31" s="142">
        <v>66560</v>
      </c>
      <c r="Q31" s="287"/>
      <c r="R31" s="142">
        <v>64140</v>
      </c>
      <c r="S31" s="287"/>
      <c r="T31" s="142">
        <v>64306</v>
      </c>
      <c r="U31" s="141"/>
      <c r="V31" s="142">
        <v>59652</v>
      </c>
      <c r="W31" s="143"/>
      <c r="X31" s="142">
        <f t="shared" si="1"/>
        <v>59652</v>
      </c>
      <c r="Y31" s="143"/>
      <c r="Z31" s="142">
        <v>64892</v>
      </c>
      <c r="AA31" s="143"/>
      <c r="AB31" s="142">
        <v>62333</v>
      </c>
      <c r="AC31" s="143"/>
      <c r="AD31" s="142">
        <v>56185</v>
      </c>
      <c r="AE31" s="144"/>
      <c r="AF31" s="145">
        <v>52825</v>
      </c>
      <c r="AG31" s="145"/>
      <c r="AH31" s="145">
        <v>52825</v>
      </c>
      <c r="AI31" s="145"/>
      <c r="AJ31" s="145">
        <v>48531</v>
      </c>
      <c r="AK31" s="145"/>
      <c r="AL31" s="145">
        <v>44519</v>
      </c>
      <c r="AM31" s="145"/>
      <c r="AN31" s="145">
        <v>43350</v>
      </c>
      <c r="AO31" s="145"/>
      <c r="AP31" s="145">
        <v>48006</v>
      </c>
      <c r="AQ31" s="145"/>
      <c r="AR31" s="145">
        <v>48006</v>
      </c>
      <c r="AS31" s="145"/>
      <c r="AT31" s="145">
        <v>49805</v>
      </c>
      <c r="AU31" s="145"/>
      <c r="AV31" s="145">
        <v>45641</v>
      </c>
      <c r="AW31" s="145"/>
      <c r="AX31" s="145">
        <v>44050</v>
      </c>
      <c r="AY31" s="145"/>
      <c r="AZ31" s="145">
        <v>38701</v>
      </c>
      <c r="BA31" s="145"/>
      <c r="BB31" s="145">
        <v>39935</v>
      </c>
      <c r="BC31" s="145"/>
    </row>
    <row r="32" spans="1:55">
      <c r="A32" s="137" t="s">
        <v>17</v>
      </c>
      <c r="B32" s="288">
        <v>9283</v>
      </c>
      <c r="C32" s="290"/>
      <c r="D32" s="140">
        <v>3545</v>
      </c>
      <c r="E32" s="137"/>
      <c r="F32" s="140">
        <v>-335</v>
      </c>
      <c r="G32" s="137"/>
      <c r="H32" s="140">
        <v>8036</v>
      </c>
      <c r="I32" s="274"/>
      <c r="J32" s="138">
        <v>-1963</v>
      </c>
      <c r="K32" s="274"/>
      <c r="L32" s="138">
        <v>6710</v>
      </c>
      <c r="M32" s="274"/>
      <c r="N32" s="138">
        <v>4830</v>
      </c>
      <c r="O32" s="274"/>
      <c r="P32" s="138">
        <v>708</v>
      </c>
      <c r="Q32" s="274"/>
      <c r="R32" s="138">
        <v>1890</v>
      </c>
      <c r="S32" s="274"/>
      <c r="T32" s="138">
        <v>-718</v>
      </c>
      <c r="U32" s="137"/>
      <c r="V32" s="138">
        <v>3353</v>
      </c>
      <c r="W32" s="82"/>
      <c r="X32" s="138">
        <f t="shared" ref="X32:X35" si="2">V32-Z32-AB32-AD32</f>
        <v>3590</v>
      </c>
      <c r="Y32" s="82"/>
      <c r="Z32" s="138">
        <v>-549</v>
      </c>
      <c r="AA32" s="82"/>
      <c r="AB32" s="138">
        <v>-138</v>
      </c>
      <c r="AC32" s="82"/>
      <c r="AD32" s="138">
        <v>450</v>
      </c>
      <c r="AE32" s="139"/>
      <c r="AF32" s="140">
        <v>4347</v>
      </c>
      <c r="AG32" s="140"/>
      <c r="AH32" s="140">
        <v>-1947</v>
      </c>
      <c r="AI32" s="140"/>
      <c r="AJ32" s="140">
        <v>-178</v>
      </c>
      <c r="AK32" s="140"/>
      <c r="AL32" s="140">
        <v>760</v>
      </c>
      <c r="AM32" s="140"/>
      <c r="AN32" s="140">
        <v>5712</v>
      </c>
      <c r="AO32" s="140"/>
      <c r="AP32" s="140">
        <v>3074</v>
      </c>
      <c r="AQ32" s="140"/>
      <c r="AR32" s="140">
        <v>3126</v>
      </c>
      <c r="AS32" s="140"/>
      <c r="AT32" s="140">
        <v>-954</v>
      </c>
      <c r="AU32" s="140"/>
      <c r="AV32" s="140">
        <v>1059</v>
      </c>
      <c r="AW32" s="140"/>
      <c r="AX32" s="140">
        <v>-157</v>
      </c>
      <c r="AY32" s="140"/>
      <c r="AZ32" s="140">
        <v>5198</v>
      </c>
      <c r="BA32" s="140"/>
      <c r="BB32" s="140">
        <v>2485</v>
      </c>
      <c r="BC32" s="140"/>
    </row>
    <row r="33" spans="1:55">
      <c r="A33" s="137" t="s">
        <v>16</v>
      </c>
      <c r="B33" s="288">
        <v>-15121</v>
      </c>
      <c r="C33" s="290"/>
      <c r="D33" s="140">
        <v>-5407</v>
      </c>
      <c r="E33" s="137"/>
      <c r="F33" s="140">
        <v>-5272</v>
      </c>
      <c r="G33" s="137"/>
      <c r="H33" s="140">
        <v>-1563</v>
      </c>
      <c r="I33" s="274"/>
      <c r="J33" s="138">
        <v>-2879</v>
      </c>
      <c r="K33" s="274"/>
      <c r="L33" s="138">
        <v>-15081</v>
      </c>
      <c r="M33" s="274"/>
      <c r="N33" s="138">
        <v>-7228</v>
      </c>
      <c r="O33" s="274"/>
      <c r="P33" s="138">
        <v>-3691</v>
      </c>
      <c r="Q33" s="274"/>
      <c r="R33" s="138">
        <v>-2458</v>
      </c>
      <c r="S33" s="274"/>
      <c r="T33" s="138">
        <v>-1704</v>
      </c>
      <c r="U33" s="137"/>
      <c r="V33" s="138">
        <v>-15462</v>
      </c>
      <c r="W33" s="82"/>
      <c r="X33" s="138">
        <f t="shared" si="2"/>
        <v>-4983</v>
      </c>
      <c r="Y33" s="82"/>
      <c r="Z33" s="138">
        <v>-4611</v>
      </c>
      <c r="AA33" s="82"/>
      <c r="AB33" s="138">
        <v>-3875</v>
      </c>
      <c r="AC33" s="82"/>
      <c r="AD33" s="138">
        <v>-1993</v>
      </c>
      <c r="AE33" s="139"/>
      <c r="AF33" s="140">
        <v>-12426</v>
      </c>
      <c r="AG33" s="140"/>
      <c r="AH33" s="140">
        <v>-4001</v>
      </c>
      <c r="AI33" s="140"/>
      <c r="AJ33" s="140">
        <v>-3936</v>
      </c>
      <c r="AK33" s="140"/>
      <c r="AL33" s="140">
        <v>-1717</v>
      </c>
      <c r="AM33" s="140"/>
      <c r="AN33" s="140">
        <v>-2772</v>
      </c>
      <c r="AO33" s="140"/>
      <c r="AP33" s="140">
        <v>-10192</v>
      </c>
      <c r="AQ33" s="140"/>
      <c r="AR33" s="140">
        <v>-2085</v>
      </c>
      <c r="AS33" s="140"/>
      <c r="AT33" s="140">
        <v>-3209</v>
      </c>
      <c r="AU33" s="140"/>
      <c r="AV33" s="140">
        <v>-1933</v>
      </c>
      <c r="AW33" s="140"/>
      <c r="AX33" s="140">
        <v>-2965</v>
      </c>
      <c r="AY33" s="140"/>
      <c r="AZ33" s="140">
        <v>-7827</v>
      </c>
      <c r="BA33" s="140"/>
      <c r="BB33" s="140">
        <v>-9485</v>
      </c>
      <c r="BC33" s="140"/>
    </row>
    <row r="34" spans="1:55">
      <c r="A34" s="137" t="s">
        <v>15</v>
      </c>
      <c r="B34" s="288">
        <v>3052</v>
      </c>
      <c r="C34" s="290"/>
      <c r="D34" s="140">
        <v>165</v>
      </c>
      <c r="E34" s="137"/>
      <c r="F34" s="140">
        <v>239</v>
      </c>
      <c r="G34" s="137"/>
      <c r="H34" s="140">
        <v>-45</v>
      </c>
      <c r="I34" s="274"/>
      <c r="J34" s="138">
        <v>2693</v>
      </c>
      <c r="K34" s="274"/>
      <c r="L34" s="138">
        <v>19676</v>
      </c>
      <c r="M34" s="274"/>
      <c r="N34" s="138">
        <v>18909</v>
      </c>
      <c r="O34" s="274"/>
      <c r="P34" s="138">
        <v>-20</v>
      </c>
      <c r="Q34" s="274"/>
      <c r="R34" s="138">
        <v>-29</v>
      </c>
      <c r="S34" s="274"/>
      <c r="T34" s="138">
        <v>816</v>
      </c>
      <c r="U34" s="137"/>
      <c r="V34" s="138">
        <v>16737</v>
      </c>
      <c r="W34" s="82"/>
      <c r="X34" s="138">
        <f t="shared" si="2"/>
        <v>14810</v>
      </c>
      <c r="Y34" s="82"/>
      <c r="Z34" s="138">
        <v>1838</v>
      </c>
      <c r="AA34" s="82"/>
      <c r="AB34" s="138">
        <v>127</v>
      </c>
      <c r="AC34" s="82"/>
      <c r="AD34" s="138">
        <v>-38</v>
      </c>
      <c r="AE34" s="139"/>
      <c r="AF34" s="140">
        <v>6874</v>
      </c>
      <c r="AG34" s="140"/>
      <c r="AH34" s="140">
        <v>4990</v>
      </c>
      <c r="AI34" s="140"/>
      <c r="AJ34" s="140">
        <v>-8</v>
      </c>
      <c r="AK34" s="140"/>
      <c r="AL34" s="140">
        <v>4</v>
      </c>
      <c r="AM34" s="140"/>
      <c r="AN34" s="140">
        <v>1887</v>
      </c>
      <c r="AO34" s="140"/>
      <c r="AP34" s="140">
        <v>1603</v>
      </c>
      <c r="AQ34" s="140"/>
      <c r="AR34" s="140">
        <v>1673</v>
      </c>
      <c r="AS34" s="140"/>
      <c r="AT34" s="140">
        <v>-28</v>
      </c>
      <c r="AU34" s="140"/>
      <c r="AV34" s="140">
        <v>-45</v>
      </c>
      <c r="AW34" s="140"/>
      <c r="AX34" s="140">
        <v>2</v>
      </c>
      <c r="AY34" s="140"/>
      <c r="AZ34" s="140">
        <v>7330</v>
      </c>
      <c r="BA34" s="140"/>
      <c r="BB34" s="140">
        <v>7972</v>
      </c>
      <c r="BC34" s="140"/>
    </row>
    <row r="35" spans="1:55">
      <c r="A35" s="141" t="s">
        <v>14</v>
      </c>
      <c r="B35" s="289">
        <v>-2786</v>
      </c>
      <c r="C35" s="291"/>
      <c r="D35" s="145">
        <v>-1697</v>
      </c>
      <c r="E35" s="141"/>
      <c r="F35" s="145">
        <v>-5368</v>
      </c>
      <c r="G35" s="141"/>
      <c r="H35" s="145">
        <v>6428</v>
      </c>
      <c r="I35" s="287"/>
      <c r="J35" s="142">
        <v>-2149</v>
      </c>
      <c r="K35" s="287"/>
      <c r="L35" s="142">
        <v>11305</v>
      </c>
      <c r="M35" s="287"/>
      <c r="N35" s="142">
        <v>16511</v>
      </c>
      <c r="O35" s="287"/>
      <c r="P35" s="142">
        <v>-3003</v>
      </c>
      <c r="Q35" s="287"/>
      <c r="R35" s="142">
        <v>-597</v>
      </c>
      <c r="S35" s="287"/>
      <c r="T35" s="142">
        <v>-1606</v>
      </c>
      <c r="U35" s="141"/>
      <c r="V35" s="142">
        <v>4628</v>
      </c>
      <c r="W35" s="143"/>
      <c r="X35" s="142">
        <f t="shared" si="2"/>
        <v>13417</v>
      </c>
      <c r="Y35" s="143"/>
      <c r="Z35" s="142">
        <v>-3322</v>
      </c>
      <c r="AA35" s="143"/>
      <c r="AB35" s="142">
        <v>-3886</v>
      </c>
      <c r="AC35" s="143"/>
      <c r="AD35" s="142">
        <v>-1581</v>
      </c>
      <c r="AE35" s="144"/>
      <c r="AF35" s="145">
        <v>-1205</v>
      </c>
      <c r="AG35" s="145"/>
      <c r="AH35" s="145">
        <v>-958</v>
      </c>
      <c r="AI35" s="145"/>
      <c r="AJ35" s="145">
        <v>-4122</v>
      </c>
      <c r="AK35" s="145"/>
      <c r="AL35" s="145">
        <v>-953</v>
      </c>
      <c r="AM35" s="145"/>
      <c r="AN35" s="145">
        <v>4827</v>
      </c>
      <c r="AO35" s="145"/>
      <c r="AP35" s="145">
        <v>-5515</v>
      </c>
      <c r="AQ35" s="145"/>
      <c r="AR35" s="145">
        <v>2714</v>
      </c>
      <c r="AS35" s="145"/>
      <c r="AT35" s="145">
        <v>-4191</v>
      </c>
      <c r="AU35" s="145"/>
      <c r="AV35" s="145">
        <v>-919</v>
      </c>
      <c r="AW35" s="145"/>
      <c r="AX35" s="145">
        <v>-3120</v>
      </c>
      <c r="AY35" s="145"/>
      <c r="AZ35" s="145">
        <v>4701</v>
      </c>
      <c r="BA35" s="145"/>
      <c r="BB35" s="145">
        <v>972</v>
      </c>
      <c r="BC35" s="145"/>
    </row>
    <row r="36" spans="1:55">
      <c r="A36" s="137" t="s">
        <v>181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</row>
    <row r="37" spans="1:55">
      <c r="A37" s="274" t="s">
        <v>236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49"/>
      <c r="AA37" s="149"/>
      <c r="AB37" s="149"/>
      <c r="AC37" s="150"/>
      <c r="AD37" s="149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30"/>
    </row>
    <row r="38" spans="1:5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30"/>
    </row>
    <row r="39" spans="1:55">
      <c r="A39" s="129"/>
      <c r="B39" s="130"/>
      <c r="C39" s="130"/>
      <c r="D39" s="130"/>
      <c r="E39" s="130"/>
      <c r="F39" s="130"/>
      <c r="G39" s="130"/>
      <c r="H39" s="131"/>
      <c r="I39" s="131"/>
      <c r="J39" s="131"/>
      <c r="K39" s="130"/>
      <c r="L39" s="130"/>
      <c r="M39" s="130"/>
      <c r="N39" s="131"/>
      <c r="O39" s="131"/>
      <c r="P39" s="131"/>
      <c r="Q39" s="131"/>
      <c r="R39" s="131"/>
      <c r="S39" s="131"/>
      <c r="T39" s="131"/>
      <c r="U39" s="130"/>
      <c r="V39" s="130"/>
      <c r="W39" s="130"/>
      <c r="X39" s="130"/>
      <c r="Y39" s="131"/>
      <c r="Z39" s="130"/>
      <c r="AA39" s="130"/>
      <c r="AB39" s="130"/>
      <c r="AC39" s="131"/>
      <c r="AD39" s="130"/>
      <c r="AE39" s="131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1:55">
      <c r="A40" s="129"/>
      <c r="B40" s="130"/>
      <c r="C40" s="130"/>
      <c r="D40" s="130"/>
      <c r="E40" s="130"/>
      <c r="F40" s="130"/>
      <c r="G40" s="130"/>
      <c r="H40" s="131"/>
      <c r="I40" s="131"/>
      <c r="J40" s="131"/>
      <c r="K40" s="130"/>
      <c r="L40" s="130"/>
      <c r="M40" s="130"/>
      <c r="N40" s="131"/>
      <c r="O40" s="131"/>
      <c r="P40" s="131"/>
      <c r="Q40" s="131"/>
      <c r="R40" s="131"/>
      <c r="S40" s="131"/>
      <c r="T40" s="131"/>
      <c r="U40" s="130"/>
      <c r="V40" s="130"/>
      <c r="W40" s="130"/>
      <c r="X40" s="130"/>
      <c r="Y40" s="131"/>
      <c r="Z40" s="130"/>
      <c r="AA40" s="130"/>
      <c r="AB40" s="130"/>
      <c r="AC40" s="131"/>
      <c r="AD40" s="130"/>
      <c r="AE40" s="131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&amp;R&amp;1#&amp;"Arial Black"&amp;11&amp;K4099DAINTERNAL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Unit xmlns="b9fa2689-23e1-470a-a57e-b1145bf90d8a">Finance &amp; IT</Business_x0020_Unit>
    <Document_x0020_Responsible xmlns="b9fa2689-23e1-470a-a57e-b1145bf90d8a">
      <UserInfo>
        <DisplayName>Finn Adser</DisplayName>
        <AccountId>33</AccountId>
        <AccountType/>
      </UserInfo>
    </Document_x0020_Responsible>
    <DEDocumentID xmlns="b9fa2689-23e1-470a-a57e-b1145bf90d8a">DE-023294-00000236</DEDocumentID>
    <DE_Department xmlns="b9fa2689-23e1-470a-a57e-b1145bf90d8a">ESG Accounting</DE_Department>
    <Record_x0020_Disposition_x0020_Date xmlns="b9fa2689-23e1-470a-a57e-b1145bf90d8a" xsi:nil="true"/>
    <DEIsDocumentLock xmlns="b9fa2689-23e1-470a-a57e-b1145bf90d8a">false</DEIsDocumentLock>
    <aa1578111bc644a6827dfc4ffcf4880b xmlns="b9fa2689-23e1-470a-a57e-b1145bf90d8a">
      <Terms xmlns="http://schemas.microsoft.com/office/infopath/2007/PartnerControls"/>
    </aa1578111bc644a6827dfc4ffcf4880b>
    <TaxCatchAll xmlns="b9fa2689-23e1-470a-a57e-b1145bf90d8a"/>
    <DEIsDocumentSetLock xmlns="b9fa2689-23e1-470a-a57e-b1145bf90d8a">false</DEIsDocumentSetLock>
    <Note xmlns="b9fa2689-23e1-470a-a57e-b1145bf90d8a" xsi:nil="true"/>
    <DEIsDocumentSetIdSet xmlns="b9fa2689-23e1-470a-a57e-b1145bf90d8a">false</DEIsDocumentSetIdS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edd7cca-690c-40af-b5c4-8ca6c4582b32" ContentTypeId="0x01010090590BEB6A056B449727CADB82A127B8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 Document" ma:contentTypeID="0x01010090590BEB6A056B449727CADB82A127B801005B9E5982BF4A684285BB4C9BB7D6455E" ma:contentTypeVersion="1" ma:contentTypeDescription="DONG Energy Document Content Type" ma:contentTypeScope="" ma:versionID="271ebf197868a71af7722b2529f18b50">
  <xsd:schema xmlns:xsd="http://www.w3.org/2001/XMLSchema" xmlns:xs="http://www.w3.org/2001/XMLSchema" xmlns:p="http://schemas.microsoft.com/office/2006/metadata/properties" xmlns:ns2="b9fa2689-23e1-470a-a57e-b1145bf90d8a" targetNamespace="http://schemas.microsoft.com/office/2006/metadata/properties" ma:root="true" ma:fieldsID="4f6b6a985aab32d31de631dcf4126702" ns2:_="">
    <xsd:import namespace="b9fa2689-23e1-470a-a57e-b1145bf90d8a"/>
    <xsd:element name="properties">
      <xsd:complexType>
        <xsd:sequence>
          <xsd:element name="documentManagement">
            <xsd:complexType>
              <xsd:all>
                <xsd:element ref="ns2:Document_x0020_Responsible"/>
                <xsd:element ref="ns2:Business_x0020_Unit" minOccurs="0"/>
                <xsd:element ref="ns2:DE_Department" minOccurs="0"/>
                <xsd:element ref="ns2:Record_x0020_Disposition_x0020_Date" minOccurs="0"/>
                <xsd:element ref="ns2:Note" minOccurs="0"/>
                <xsd:element ref="ns2:DEDocumentID" minOccurs="0"/>
                <xsd:element ref="ns2:aa1578111bc644a6827dfc4ffcf4880b" minOccurs="0"/>
                <xsd:element ref="ns2:TaxCatchAll" minOccurs="0"/>
                <xsd:element ref="ns2:TaxCatchAllLabel" minOccurs="0"/>
                <xsd:element ref="ns2:DEDocumentSetID" minOccurs="0"/>
                <xsd:element ref="ns2:DEIsDocumentSetIdSet" minOccurs="0"/>
                <xsd:element ref="ns2:DEIsDocumentLock" minOccurs="0"/>
                <xsd:element ref="ns2:DEIsDocumentSetLock" minOccurs="0"/>
                <xsd:element ref="ns2:DEWorkflowStatus" minOccurs="0"/>
                <xsd:element ref="ns2:DEWorkflow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a2689-23e1-470a-a57e-b1145bf90d8a" elementFormDefault="qualified">
    <xsd:import namespace="http://schemas.microsoft.com/office/2006/documentManagement/types"/>
    <xsd:import namespace="http://schemas.microsoft.com/office/infopath/2007/PartnerControls"/>
    <xsd:element name="Document_x0020_Responsible" ma:index="8" ma:displayName="Document Responsible" ma:description="Responsible person for document" ma:internalName="Document_x0020_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siness_x0020_Unit" ma:index="9" nillable="true" ma:displayName="Business Unit" ma:description="Business Unit of Document Responsible" ma:hidden="true" ma:internalName="Business_x0020_Unit" ma:readOnly="false">
      <xsd:simpleType>
        <xsd:restriction base="dms:Text"/>
      </xsd:simpleType>
    </xsd:element>
    <xsd:element name="DE_Department" ma:index="10" nillable="true" ma:displayName="Department" ma:description="Department of Document Responsible" ma:hidden="true" ma:internalName="DE_Department" ma:readOnly="false">
      <xsd:simpleType>
        <xsd:restriction base="dms:Text"/>
      </xsd:simpleType>
    </xsd:element>
    <xsd:element name="Record_x0020_Disposition_x0020_Date" ma:index="11" nillable="true" ma:displayName="Discarding Date" ma:description="Discarding Date" ma:format="DateOnly" ma:internalName="Record_x0020_Disposition_x0020_Date" ma:readOnly="false">
      <xsd:simpleType>
        <xsd:restriction base="dms:DateTime"/>
      </xsd:simpleType>
    </xsd:element>
    <xsd:element name="Note" ma:index="12" nillable="true" ma:displayName="Note" ma:description="Information regarding the document" ma:internalName="Note" ma:readOnly="false">
      <xsd:simpleType>
        <xsd:restriction base="dms:Note">
          <xsd:maxLength value="255"/>
        </xsd:restriction>
      </xsd:simpleType>
    </xsd:element>
    <xsd:element name="DEDocumentID" ma:index="13" nillable="true" ma:displayName="Document ID" ma:description="" ma:hidden="true" ma:internalName="DEDocumentID" ma:readOnly="true">
      <xsd:simpleType>
        <xsd:restriction base="dms:Text"/>
      </xsd:simpleType>
    </xsd:element>
    <xsd:element name="aa1578111bc644a6827dfc4ffcf4880b" ma:index="14" nillable="true" ma:taxonomy="true" ma:internalName="aa1578111bc644a6827dfc4ffcf4880b" ma:taxonomyFieldName="DEKeywords" ma:displayName="Subject Keywords" ma:readOnly="false" ma:fieldId="{aa157811-1bc6-44a6-827d-fc4ffcf4880b}" ma:taxonomyMulti="true" ma:sspId="5edd7cca-690c-40af-b5c4-8ca6c4582b32" ma:termSetId="ec575cd2-2350-4b85-89b7-86f7ea8ac49e" ma:anchorId="bd917d16-d166-47fc-a73a-21f082add89b" ma:open="tru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7f50928c-5198-4841-89c9-1058039294d1}" ma:internalName="TaxCatchAll" ma:showField="CatchAllData" ma:web="ca174961-e80a-4bea-aebc-7151342483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7f50928c-5198-4841-89c9-1058039294d1}" ma:internalName="TaxCatchAllLabel" ma:readOnly="true" ma:showField="CatchAllDataLabel" ma:web="ca174961-e80a-4bea-aebc-7151342483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DocumentSetID" ma:index="18" nillable="true" ma:displayName="Document Set ID" ma:description="" ma:hidden="true" ma:internalName="DEDocumentSetID" ma:readOnly="true">
      <xsd:simpleType>
        <xsd:restriction base="dms:Text"/>
      </xsd:simpleType>
    </xsd:element>
    <xsd:element name="DEIsDocumentSetIdSet" ma:index="19" nillable="true" ma:displayName="IsDocumentSet ID" ma:default="0" ma:description="" ma:hidden="true" ma:internalName="DEIsDocumentSetIdSet" ma:readOnly="true">
      <xsd:simpleType>
        <xsd:restriction base="dms:Boolean"/>
      </xsd:simpleType>
    </xsd:element>
    <xsd:element name="DEIsDocumentLock" ma:index="20" nillable="true" ma:displayName="Is DocumentLock" ma:default="0" ma:hidden="true" ma:internalName="DEIsDocumentLock">
      <xsd:simpleType>
        <xsd:restriction base="dms:Boolean"/>
      </xsd:simpleType>
    </xsd:element>
    <xsd:element name="DEIsDocumentSetLock" ma:index="21" nillable="true" ma:displayName="Is DocumentSetLock" ma:default="0" ma:hidden="true" ma:internalName="DEIsDocumentSetLock">
      <xsd:simpleType>
        <xsd:restriction base="dms:Boolean"/>
      </xsd:simpleType>
    </xsd:element>
    <xsd:element name="DEWorkflowStatus" ma:index="22" nillable="true" ma:displayName="Workflow Status" ma:description="" ma:hidden="true" ma:internalName="DEWorkflowStatus" ma:readOnly="true">
      <xsd:simpleType>
        <xsd:restriction base="dms:Text"/>
      </xsd:simpleType>
    </xsd:element>
    <xsd:element name="DEWorkflowHistory" ma:index="23" nillable="true" ma:displayName="Workflow History" ma:description="" ma:hidden="true" ma:internalName="DEWorkflowHistory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A4C1D-F1E3-487B-BC26-3C344DDBC125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b9fa2689-23e1-470a-a57e-b1145bf90d8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E52BE1D-EACF-44CF-83F8-00D015FF8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F697E-BFA3-4618-9514-09B9FA5D74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04EAEB3-6437-41F2-805B-6E44CBDEA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a2689-23e1-470a-a57e-b1145bf90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 Asset Book</vt:lpstr>
      <vt:lpstr>OF statistics 2011-Q4 2019</vt:lpstr>
      <vt:lpstr>OF segment accounts</vt:lpstr>
    </vt:vector>
  </TitlesOfParts>
  <Company>DONG Energy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FactSheet Offshore_Q119 FINAL</dc:title>
  <dc:creator>Ida Skovgaard Andersen</dc:creator>
  <cp:lastModifiedBy>Jannie Erbs Eriksen</cp:lastModifiedBy>
  <cp:lastPrinted>2018-10-08T09:34:32Z</cp:lastPrinted>
  <dcterms:created xsi:type="dcterms:W3CDTF">2012-03-30T08:22:43Z</dcterms:created>
  <dcterms:modified xsi:type="dcterms:W3CDTF">2020-01-29T15:17:54Z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ESentToRecordCenter">
    <vt:bool>false</vt:bool>
  </property>
  <property fmtid="{D5CDD505-2E9C-101B-9397-08002B2CF9AE}" pid="4" name="DEIsDeleted">
    <vt:bool>false</vt:bool>
  </property>
  <property fmtid="{D5CDD505-2E9C-101B-9397-08002B2CF9AE}" pid="5" name="DEIsRecordIdSet">
    <vt:bool>false</vt:bool>
  </property>
  <property fmtid="{D5CDD505-2E9C-101B-9397-08002B2CF9AE}" pid="6" name="DEIsDocumentIdSet">
    <vt:bool>true</vt:bool>
  </property>
  <property fmtid="{D5CDD505-2E9C-101B-9397-08002B2CF9AE}" pid="7" name="DEDiscardingAttempts">
    <vt:r8>0</vt:r8>
  </property>
  <property fmtid="{D5CDD505-2E9C-101B-9397-08002B2CF9AE}" pid="8" name="ContentTypeId">
    <vt:lpwstr>0x01010090590BEB6A056B449727CADB82A127B801005B9E5982BF4A684285BB4C9BB7D6455E</vt:lpwstr>
  </property>
  <property fmtid="{D5CDD505-2E9C-101B-9397-08002B2CF9AE}" pid="9" name="DEIsRecord">
    <vt:bool>false</vt:bool>
  </property>
  <property fmtid="{D5CDD505-2E9C-101B-9397-08002B2CF9AE}" pid="10" name="DETriggerWorkflow">
    <vt:bool>false</vt:bool>
  </property>
  <property fmtid="{D5CDD505-2E9C-101B-9397-08002B2CF9AE}" pid="11" name="DEIsMarkedForDeletion">
    <vt:bool>false</vt:bool>
  </property>
  <property fmtid="{D5CDD505-2E9C-101B-9397-08002B2CF9AE}" pid="12" name="DEKeywords">
    <vt:lpwstr/>
  </property>
  <property fmtid="{D5CDD505-2E9C-101B-9397-08002B2CF9AE}" pid="13" name="MSIP_Label_b8d9a29f-7d17-4193-85e4-1bef0fc2e901_Enabled">
    <vt:lpwstr>True</vt:lpwstr>
  </property>
  <property fmtid="{D5CDD505-2E9C-101B-9397-08002B2CF9AE}" pid="14" name="MSIP_Label_b8d9a29f-7d17-4193-85e4-1bef0fc2e901_SiteId">
    <vt:lpwstr>100b3c99-f3e2-4da0-9c8a-b9d345742c36</vt:lpwstr>
  </property>
  <property fmtid="{D5CDD505-2E9C-101B-9397-08002B2CF9AE}" pid="15" name="MSIP_Label_b8d9a29f-7d17-4193-85e4-1bef0fc2e901_Owner">
    <vt:lpwstr>AMFRY@orsted.dk</vt:lpwstr>
  </property>
  <property fmtid="{D5CDD505-2E9C-101B-9397-08002B2CF9AE}" pid="16" name="MSIP_Label_b8d9a29f-7d17-4193-85e4-1bef0fc2e901_SetDate">
    <vt:lpwstr>2019-08-01T14:27:43.8893468Z</vt:lpwstr>
  </property>
  <property fmtid="{D5CDD505-2E9C-101B-9397-08002B2CF9AE}" pid="17" name="MSIP_Label_b8d9a29f-7d17-4193-85e4-1bef0fc2e901_Name">
    <vt:lpwstr>Internal</vt:lpwstr>
  </property>
  <property fmtid="{D5CDD505-2E9C-101B-9397-08002B2CF9AE}" pid="18" name="MSIP_Label_b8d9a29f-7d17-4193-85e4-1bef0fc2e901_Application">
    <vt:lpwstr>Microsoft Azure Information Protection</vt:lpwstr>
  </property>
  <property fmtid="{D5CDD505-2E9C-101B-9397-08002B2CF9AE}" pid="19" name="MSIP_Label_b8d9a29f-7d17-4193-85e4-1bef0fc2e901_Extended_MSFT_Method">
    <vt:lpwstr>Automatic</vt:lpwstr>
  </property>
  <property fmtid="{D5CDD505-2E9C-101B-9397-08002B2CF9AE}" pid="20" name="Sensitivity">
    <vt:lpwstr>Internal</vt:lpwstr>
  </property>
</Properties>
</file>